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265" windowHeight="8400" activeTab="8"/>
  </bookViews>
  <sheets>
    <sheet name="1-pajamos" sheetId="1" r:id="rId1"/>
    <sheet name="2-sp.dot." sheetId="2" r:id="rId2"/>
    <sheet name="3-įst.pajamos" sheetId="3" r:id="rId3"/>
    <sheet name="4-išl.asign.vald. " sheetId="4" r:id="rId4"/>
    <sheet name="5-išl.pagal programas " sheetId="5" state="hidden" r:id="rId5"/>
    <sheet name="5-programos" sheetId="6" r:id="rId6"/>
    <sheet name="6-valst.deleg.f-jų paskirst." sheetId="7" r:id="rId7"/>
    <sheet name="7-apyvartos lėšos" sheetId="8" r:id="rId8"/>
    <sheet name="8 -ES projektai" sheetId="9" r:id="rId9"/>
  </sheets>
  <definedNames>
    <definedName name="OLE_LINK2" localSheetId="0">'1-pajamos'!$A$1</definedName>
    <definedName name="_xlnm.Print_Titles" localSheetId="2">'3-įst.pajamos'!$7:$8</definedName>
  </definedNames>
  <calcPr fullCalcOnLoad="1"/>
</workbook>
</file>

<file path=xl/sharedStrings.xml><?xml version="1.0" encoding="utf-8"?>
<sst xmlns="http://schemas.openxmlformats.org/spreadsheetml/2006/main" count="1292" uniqueCount="684">
  <si>
    <t xml:space="preserve">              Rokiškio rajono savivaldybės tarybos  </t>
  </si>
  <si>
    <t xml:space="preserve">                                                                                                  1 priedas</t>
  </si>
  <si>
    <t xml:space="preserve">                                            P A J A M O S </t>
  </si>
  <si>
    <t>Eil.Nr.</t>
  </si>
  <si>
    <t>Pajamų klasifikacijos kodas</t>
  </si>
  <si>
    <t xml:space="preserve">            Pajamos</t>
  </si>
  <si>
    <t xml:space="preserve">    suma</t>
  </si>
  <si>
    <t>1.</t>
  </si>
  <si>
    <t>1.1.</t>
  </si>
  <si>
    <t>2.</t>
  </si>
  <si>
    <t xml:space="preserve"> Pajamų ir pelno mokesčiai (3)</t>
  </si>
  <si>
    <t>3.</t>
  </si>
  <si>
    <t>1.1.1.1.1.</t>
  </si>
  <si>
    <t>4.</t>
  </si>
  <si>
    <t>5.</t>
  </si>
  <si>
    <t>6.</t>
  </si>
  <si>
    <t>7.</t>
  </si>
  <si>
    <t>1.1.3.</t>
  </si>
  <si>
    <t>Turto  mokesčiai (8+9+10)</t>
  </si>
  <si>
    <t>8.</t>
  </si>
  <si>
    <t>1.1.3.1.</t>
  </si>
  <si>
    <t>Žemės mokestis</t>
  </si>
  <si>
    <t>9.</t>
  </si>
  <si>
    <t>1.1.3.2.</t>
  </si>
  <si>
    <t xml:space="preserve"> Paveldimo ir dovanojimo mokestis</t>
  </si>
  <si>
    <t>10.</t>
  </si>
  <si>
    <t>1.1.3.3.</t>
  </si>
  <si>
    <t>Nekilnojamojo turto mokestis</t>
  </si>
  <si>
    <t>11.</t>
  </si>
  <si>
    <t>1.1.4.</t>
  </si>
  <si>
    <t>Prekių ir paslaugų mokesčiai (12+13)</t>
  </si>
  <si>
    <t>12.</t>
  </si>
  <si>
    <t>1.1.4.7.1.1.</t>
  </si>
  <si>
    <t>Mokesčiai už aplinkos teršimą</t>
  </si>
  <si>
    <t>13.</t>
  </si>
  <si>
    <t>1.1.4.7.2.</t>
  </si>
  <si>
    <t>Rinkliavos(14+15)</t>
  </si>
  <si>
    <t>14.</t>
  </si>
  <si>
    <t>1.1.4.7.2.1.</t>
  </si>
  <si>
    <t>Valstybės rinkliavos</t>
  </si>
  <si>
    <t>15.</t>
  </si>
  <si>
    <t>1.1.4.7.2.2.</t>
  </si>
  <si>
    <t>Vietinės rinkliavos</t>
  </si>
  <si>
    <t>16.</t>
  </si>
  <si>
    <t>1.3.</t>
  </si>
  <si>
    <t>17.</t>
  </si>
  <si>
    <t>1.3.4.1.1.1.</t>
  </si>
  <si>
    <t>18.</t>
  </si>
  <si>
    <t xml:space="preserve"> 1.3.4.1.1.1.a</t>
  </si>
  <si>
    <t>Valstybinėms funkcijoms vykdyti</t>
  </si>
  <si>
    <t>19.</t>
  </si>
  <si>
    <t xml:space="preserve"> 1.3.4.1.1.1.b</t>
  </si>
  <si>
    <t>20.</t>
  </si>
  <si>
    <t xml:space="preserve"> 1.3.4.1.1.1.c</t>
  </si>
  <si>
    <t>22.</t>
  </si>
  <si>
    <t>1.3.4.2.1.1.</t>
  </si>
  <si>
    <t>Valstybės investicijų programa</t>
  </si>
  <si>
    <t>23.</t>
  </si>
  <si>
    <t>1.4.</t>
  </si>
  <si>
    <t>24.</t>
  </si>
  <si>
    <t>1.4.1.</t>
  </si>
  <si>
    <t>25.</t>
  </si>
  <si>
    <t>1.4.1.4.1.</t>
  </si>
  <si>
    <t>Nuomos mokestis už valstybinę žemę ir valstybinio vidaus fondo vandens telkinius</t>
  </si>
  <si>
    <t>26.</t>
  </si>
  <si>
    <t>1.4.1.4.2.1.</t>
  </si>
  <si>
    <t>Mokestis už medžiojamų gyvūnų išteklių naudojimą ir kitus valstybinius išteklius</t>
  </si>
  <si>
    <t>27.</t>
  </si>
  <si>
    <t>1.4.2.1.</t>
  </si>
  <si>
    <t xml:space="preserve">Pajamos už teikiamas paslaugas </t>
  </si>
  <si>
    <t>28.</t>
  </si>
  <si>
    <t>29.</t>
  </si>
  <si>
    <t>30.</t>
  </si>
  <si>
    <t>31.</t>
  </si>
  <si>
    <t xml:space="preserve">               Rokiškio rajono savivaldybės tarybos  </t>
  </si>
  <si>
    <t xml:space="preserve">                                                                                                  2 priedas</t>
  </si>
  <si>
    <t xml:space="preserve">   TEISINGUMO MINISTERIJA</t>
  </si>
  <si>
    <t>Civilinės būklės aktų registravimas</t>
  </si>
  <si>
    <t>Pirminė teisinė pagalba</t>
  </si>
  <si>
    <t xml:space="preserve">  VIDAUS REIKALŲ MINISTERIJA</t>
  </si>
  <si>
    <t>Gyventojų registro tvarkymas ir duomenų teikimas valstybės registrui</t>
  </si>
  <si>
    <t>Gyvenamosios vietos deklaravimas</t>
  </si>
  <si>
    <t>Priešgaisrinė tarnyba</t>
  </si>
  <si>
    <t>Civilinė sauga</t>
  </si>
  <si>
    <t>SOCIALINĖS APSAUGOS IR DARBO MINISTERIJA</t>
  </si>
  <si>
    <t>Socialinė parama mokiniams</t>
  </si>
  <si>
    <t>Socialinėms paslaugoms</t>
  </si>
  <si>
    <t>Vaikų teisių apsaugai</t>
  </si>
  <si>
    <t>Jaunimo teisių apsaugai</t>
  </si>
  <si>
    <t>Darbo rinkos politikos ir gyventojų užimtumui</t>
  </si>
  <si>
    <t>ŽEMĖS ŪKIO MINISTERIJA</t>
  </si>
  <si>
    <t>Žemės ūkio funkcijai</t>
  </si>
  <si>
    <t>Melioracijai</t>
  </si>
  <si>
    <t>KRAŠTO APSAUGOS MINISTERIJA</t>
  </si>
  <si>
    <t>Dalyvavimas rengiant ir vykdant mobilizaciją</t>
  </si>
  <si>
    <t>LIETUVOS VYRIAUSIO ARCHYVARO TARNYBA</t>
  </si>
  <si>
    <t>Archyvinių dokumentų tvarkymas</t>
  </si>
  <si>
    <t>KONKURENCIJOS TARYBA</t>
  </si>
  <si>
    <t>Duomenų apie suteiktą valstybės pagalbą teikimas valsybės registrui</t>
  </si>
  <si>
    <t>VALSTYBINĖ KALBOS INSPEKCIJA</t>
  </si>
  <si>
    <t>Valstybinės kalbos vartojimo ir taisyklingumo kontrolė</t>
  </si>
  <si>
    <t xml:space="preserve">   IŠ  VISO VALSTYBĖS DELEGUOTOMS FUNKCIJOMS</t>
  </si>
  <si>
    <t>ŠVIETIMO IR MOKSLO MINISTERIJA</t>
  </si>
  <si>
    <t>Mokinio krepšelis</t>
  </si>
  <si>
    <t xml:space="preserve">  IŠ VISO </t>
  </si>
  <si>
    <t xml:space="preserve">                                                                                                  3 priedas</t>
  </si>
  <si>
    <t xml:space="preserve">                        UŽ TEIKIAMAS PASLAUGAS</t>
  </si>
  <si>
    <t>Įstaiga</t>
  </si>
  <si>
    <t>Planuojamos įplaukos</t>
  </si>
  <si>
    <t>Kultūros centras</t>
  </si>
  <si>
    <t>Krašto muziejus</t>
  </si>
  <si>
    <t>Kūno kultūros ir sporto centras</t>
  </si>
  <si>
    <t>Soc. paramos centras</t>
  </si>
  <si>
    <t>Visuomenės sveikatos biuras</t>
  </si>
  <si>
    <t>Juodupės seniūnija</t>
  </si>
  <si>
    <t>Jūžintų seniūnija</t>
  </si>
  <si>
    <t>Kamajų seniūnija</t>
  </si>
  <si>
    <t>Kazliškio seniūnija</t>
  </si>
  <si>
    <t>Kriaunų seniūnija</t>
  </si>
  <si>
    <t>Obelių seniūnija</t>
  </si>
  <si>
    <t>Pandėlio seniūnija</t>
  </si>
  <si>
    <t>Panemunėlio seniūnija</t>
  </si>
  <si>
    <t>Rokiškio kaim. seniūnija</t>
  </si>
  <si>
    <t>Rokiškio miesto seniūnija</t>
  </si>
  <si>
    <t>L/d "Nykštukas"</t>
  </si>
  <si>
    <t>L/d "Pumpurėlis"</t>
  </si>
  <si>
    <t>Juodupės l/d</t>
  </si>
  <si>
    <t>21.</t>
  </si>
  <si>
    <t>M/d "Ąžuoliukas"</t>
  </si>
  <si>
    <t>L/d "Varpelis"</t>
  </si>
  <si>
    <t>Senamiesčio progimnazija</t>
  </si>
  <si>
    <t>Senamiesčio progimn. Laibgalių sk.</t>
  </si>
  <si>
    <t>Kriaunų pagrindinė m-la</t>
  </si>
  <si>
    <t>Suaugusiųjų ir jaunimo  mokymo centras</t>
  </si>
  <si>
    <t>32.</t>
  </si>
  <si>
    <t>Panemunėlio pagrindinė m-la</t>
  </si>
  <si>
    <t>33.</t>
  </si>
  <si>
    <t>J.Tumo-Vaižganto gimnazija</t>
  </si>
  <si>
    <t>34.</t>
  </si>
  <si>
    <t>J.Tumo-Vaižganto gimnaz.  bendrabutis</t>
  </si>
  <si>
    <t>35.</t>
  </si>
  <si>
    <t>J.Tūbelio progimnazija</t>
  </si>
  <si>
    <t>36.</t>
  </si>
  <si>
    <t>Juodupės gimnazija</t>
  </si>
  <si>
    <t>37.</t>
  </si>
  <si>
    <t>Juodupės neformaliojo ugd.sk.</t>
  </si>
  <si>
    <t>38.</t>
  </si>
  <si>
    <t>Jūžintų J.O. Širvydo vid.m-la</t>
  </si>
  <si>
    <t>39.</t>
  </si>
  <si>
    <t>Kamajų A.Strazdo gimnazija</t>
  </si>
  <si>
    <t>40.</t>
  </si>
  <si>
    <t>Kamajų ikimokykl.ugdymo sk.</t>
  </si>
  <si>
    <t>41.</t>
  </si>
  <si>
    <t>42.</t>
  </si>
  <si>
    <t>Kamajų neformal.ugdymo sk.</t>
  </si>
  <si>
    <t>43.</t>
  </si>
  <si>
    <t>Obelių gimnazija</t>
  </si>
  <si>
    <t>44.</t>
  </si>
  <si>
    <t>Obelių neformal.ugdymo sk.</t>
  </si>
  <si>
    <t>45.</t>
  </si>
  <si>
    <t>Pandėlio gimnazija</t>
  </si>
  <si>
    <t>46.</t>
  </si>
  <si>
    <t>47.</t>
  </si>
  <si>
    <t>Muzikos mokykla</t>
  </si>
  <si>
    <t>48.</t>
  </si>
  <si>
    <t>Choreografijos m-la</t>
  </si>
  <si>
    <t>49.</t>
  </si>
  <si>
    <t>Švietimo centras</t>
  </si>
  <si>
    <t>50.</t>
  </si>
  <si>
    <t>Pedagoginė psichologinė tarnyba</t>
  </si>
  <si>
    <t>Pandėlio UDC</t>
  </si>
  <si>
    <t>Panemunėlio UDC</t>
  </si>
  <si>
    <t xml:space="preserve">Rokiškio rajono savivaldybės tarybos </t>
  </si>
  <si>
    <t>Administracija</t>
  </si>
  <si>
    <t>Socialinės paramos centras</t>
  </si>
  <si>
    <t>Rokiškio kaimiškoji seniūnija</t>
  </si>
  <si>
    <t>L/d Nykštukas</t>
  </si>
  <si>
    <t>L/d Pumpurėlis</t>
  </si>
  <si>
    <t>Kriaunų pagrindinė m-kla</t>
  </si>
  <si>
    <t>Choreografijos mokykla</t>
  </si>
  <si>
    <t>Rokiškio rajono savivaldybės tarybos</t>
  </si>
  <si>
    <t>1.1.1.</t>
  </si>
  <si>
    <t>SVEIKATOS APSAUGOS MINISTERIJA</t>
  </si>
  <si>
    <t>Visuomenės sveikatos priežiūros funkcijoms vykdyti</t>
  </si>
  <si>
    <t xml:space="preserve">             VALSTYBĖS DELEGUOTOS FUNKCIJOS                                                       </t>
  </si>
  <si>
    <t>Kamajų A. Strazdo gimn. ikimok. ugd. sk.</t>
  </si>
  <si>
    <t>Kamajų neformaliojo ugdymo skyrius</t>
  </si>
  <si>
    <t>Asignavimų valdytojo pavadinimas</t>
  </si>
  <si>
    <t xml:space="preserve">   iš jų:</t>
  </si>
  <si>
    <t>už patalpų nuomą</t>
  </si>
  <si>
    <t>už atsitiktines paslaugas</t>
  </si>
  <si>
    <t>IŠ VISO</t>
  </si>
  <si>
    <t>Turizmo ir tradicinių amatų informacijos ir koordinavimo centras</t>
  </si>
  <si>
    <t>( eurai)</t>
  </si>
  <si>
    <t>eurai</t>
  </si>
  <si>
    <t>Socialinėms išmokoms</t>
  </si>
  <si>
    <t>Ūkio lėšos mokykloms, turinčioms mokinių su specialiaisiais poreikiais Rokiškio pagrindinei mokyklai</t>
  </si>
  <si>
    <t>Rokiškio suaugusiųjų ir jaunimo mokymo centro VšĮ Rokiškio psichiatrijos ligoninės Psichosocialinės reabilitacijos skyriaus suaugusiųjų klasės</t>
  </si>
  <si>
    <t>Rokiškio suaugusiųjų ir jaunimo mokymo centro VšĮ Rokiškio psichiatrijos ligoninės Psichosocialinės reabilitacijos skyriaus suaugusiųjų klasėms finansuoti</t>
  </si>
  <si>
    <t xml:space="preserve"> 1.3.4.1.1.1.d</t>
  </si>
  <si>
    <t>Rokiškio pagrindinė mokykla</t>
  </si>
  <si>
    <t>Valstybės funkcijos pavadinimas</t>
  </si>
  <si>
    <t>Asignavimų valdytojas</t>
  </si>
  <si>
    <t>Gyventojų registro tvarkymas ir duomenų valst.reg.teik.</t>
  </si>
  <si>
    <t>Civilinės saugos organizavimas</t>
  </si>
  <si>
    <t>Valst.kalbos vartojimo ir taisykl.kontrolė</t>
  </si>
  <si>
    <t>Mobilizacijos organ.</t>
  </si>
  <si>
    <t>Vaikų teisių apsauga</t>
  </si>
  <si>
    <t>Jaunimo teisių apsauga</t>
  </si>
  <si>
    <t>Darbo rinkos politikos įgyvendinimas  iš viso</t>
  </si>
  <si>
    <t xml:space="preserve">            iš jų: viešiesiems darbams</t>
  </si>
  <si>
    <t xml:space="preserve">                    administr.išl.                        1 PR</t>
  </si>
  <si>
    <t xml:space="preserve">Pirminė teisinė pagalba </t>
  </si>
  <si>
    <t>Duomenų teikimas valstybės pagalbos registrui</t>
  </si>
  <si>
    <t>Socialinė parama mokiniams  iš viso</t>
  </si>
  <si>
    <t xml:space="preserve">        iš jų: soc.parama</t>
  </si>
  <si>
    <t>Soc.paramos sk.</t>
  </si>
  <si>
    <t xml:space="preserve">                administravimas  1.PR</t>
  </si>
  <si>
    <t xml:space="preserve">                administravimas-švietimo įstaigoms 1 PR.</t>
  </si>
  <si>
    <t>Soc.par.sk.</t>
  </si>
  <si>
    <t>Socialinės paslaugos  iš viso</t>
  </si>
  <si>
    <t xml:space="preserve">        iš jų: asmenų su sunkia negalia globa</t>
  </si>
  <si>
    <t xml:space="preserve">                soc.rizika iš viso 4 PR.</t>
  </si>
  <si>
    <t xml:space="preserve">  Juodupės sen.</t>
  </si>
  <si>
    <t xml:space="preserve">  Jūžintų sen,</t>
  </si>
  <si>
    <t xml:space="preserve">  Kamajų sen.</t>
  </si>
  <si>
    <t xml:space="preserve">  Kazliškio sen.</t>
  </si>
  <si>
    <t xml:space="preserve">  Kriaunų sen.</t>
  </si>
  <si>
    <t xml:space="preserve">  Pandėlio sen.</t>
  </si>
  <si>
    <t xml:space="preserve">  Rokiškio mst.sen.</t>
  </si>
  <si>
    <t xml:space="preserve"> Socialinės išmokos    iš viso</t>
  </si>
  <si>
    <t xml:space="preserve">     iš jų :  soc.išmokų administravimas 1 PR.</t>
  </si>
  <si>
    <t>Žemės ūkio  funkcijos vykdymas</t>
  </si>
  <si>
    <t xml:space="preserve"> iš to sk.:     melioracija </t>
  </si>
  <si>
    <t>Žemės ūkio sk.</t>
  </si>
  <si>
    <t xml:space="preserve">                   žemės ūkio  funkcija  iš viso</t>
  </si>
  <si>
    <t xml:space="preserve">  Administracija</t>
  </si>
  <si>
    <t>Visuomenės sveikatos priežiūros f-joms vykdyti</t>
  </si>
  <si>
    <t>6 priedas</t>
  </si>
  <si>
    <t>Architektūros ir paveldosaugos skyrius- aplinkos apsaugos rėmimo spec. programa</t>
  </si>
  <si>
    <t xml:space="preserve">pajamos už teikiamas paslaugas </t>
  </si>
  <si>
    <t>laisvas lėšų likutis</t>
  </si>
  <si>
    <t>7 priedas</t>
  </si>
  <si>
    <t>8 priedas</t>
  </si>
  <si>
    <t>ROKIŠKIO RAJONO SAVIVALDYBĖS APYVARTOS LĖŠOS</t>
  </si>
  <si>
    <t>1.4.1.2.1.2.</t>
  </si>
  <si>
    <t>Dividendai</t>
  </si>
  <si>
    <t>4.1.</t>
  </si>
  <si>
    <t>Materialiojo ir nematerialiojo turto realizavimo pajamos</t>
  </si>
  <si>
    <t>1.5.4.1.4.1.</t>
  </si>
  <si>
    <t xml:space="preserve">Kitos neišvardytos pajamos </t>
  </si>
  <si>
    <t>tūkst.Eur</t>
  </si>
  <si>
    <t xml:space="preserve">                      iš jų:</t>
  </si>
  <si>
    <t xml:space="preserve">                        iš jų:</t>
  </si>
  <si>
    <t xml:space="preserve">                  iš jų:</t>
  </si>
  <si>
    <t xml:space="preserve">                 iš jų:</t>
  </si>
  <si>
    <t>Turto valdymo ir viešųjų pirkimų skyrius</t>
  </si>
  <si>
    <t>J.Keliuočio viešoji biblioteka</t>
  </si>
  <si>
    <t>Ūkio lėšos mokykloms, turinčioms mokinių su specialiaisiais poreikiais, Rokiškio pagrindinei mokyklai</t>
  </si>
  <si>
    <t>suma</t>
  </si>
  <si>
    <t xml:space="preserve">         Funkcijos</t>
  </si>
  <si>
    <t xml:space="preserve">                                                                                                            tūkst.Eur</t>
  </si>
  <si>
    <t xml:space="preserve">Panemunėlio seniūnija                      </t>
  </si>
  <si>
    <t>Eil. Nr.</t>
  </si>
  <si>
    <t>Projekto pavadinimas</t>
  </si>
  <si>
    <t>Projekto vadovas, finansininkas</t>
  </si>
  <si>
    <t>projekto vertė iš viso, tūkst. EUR</t>
  </si>
  <si>
    <t xml:space="preserve"> iš jų:</t>
  </si>
  <si>
    <t>Pastabos</t>
  </si>
  <si>
    <t>ES</t>
  </si>
  <si>
    <t>VB</t>
  </si>
  <si>
    <t>SB</t>
  </si>
  <si>
    <t xml:space="preserve">    iš jų :</t>
  </si>
  <si>
    <t xml:space="preserve">Iš viso </t>
  </si>
  <si>
    <t>Urbanistinės teritorijos Rokiškio mieste tarp Respublikos g-Aušros-Parko-Taikos-Vilties-P.Širvio-Jaunystės-Panevėžio-Perkūno-Kauno-J. Basanavičiaus-Ąžuolų-Tyzenhauzų-Pievų-Juodupės-Laisvės gatvių sutvarkymas ir plėtra, III etapas</t>
  </si>
  <si>
    <t>Socialinio būsto fondo plėtra Rokiškio rajono savivaldybėje</t>
  </si>
  <si>
    <t>Vida Gindvilienė, Rita Baltakienė</t>
  </si>
  <si>
    <t>Juodupės miestelio gyvenamosios vietovės atnaujinimas</t>
  </si>
  <si>
    <t>Obelių miesto gyvenamosios vietovės atnaujinimas</t>
  </si>
  <si>
    <t>VALSTYBĖS INVESTICIJŲ PROGRAMOJE NUMATYTOMS KAPITALO INVESTICIJOMS, IŠ JŲ:</t>
  </si>
  <si>
    <t>L/d Varpelis</t>
  </si>
  <si>
    <t>Suaugusiųjų ir jaunimo mokymo centras</t>
  </si>
  <si>
    <t>IŠ VISO:</t>
  </si>
  <si>
    <t>Gyventojų pajamų mokestis</t>
  </si>
  <si>
    <t>Neveiksnių asmenų būklės peržiūrėjimas</t>
  </si>
  <si>
    <t>Biudžeto lėšų likutis</t>
  </si>
  <si>
    <t xml:space="preserve"> iš jo: aplinkos apsaugos rėmimo spec.programa</t>
  </si>
  <si>
    <t xml:space="preserve">        biudžetinių įstaigų pajamos už teikiamas                    paslaugas</t>
  </si>
  <si>
    <t>MOKESČIAI (2+4+8)</t>
  </si>
  <si>
    <t>Panemunėlio pagrindinė mokykla</t>
  </si>
  <si>
    <t xml:space="preserve"> aplinkos apsaugos rėmimo spec. programa</t>
  </si>
  <si>
    <t xml:space="preserve">Finansų skyrius </t>
  </si>
  <si>
    <t>1.3.4.1.1.1.c</t>
  </si>
  <si>
    <t>Speciali tikslinė dotacija iš viso (15+16+17+18+19)</t>
  </si>
  <si>
    <t>DOTACIJOS (14+20+21)</t>
  </si>
  <si>
    <t>KITOS PAJAMOS (23+27+28+29)</t>
  </si>
  <si>
    <t>Turto pajamos(24+25+26)</t>
  </si>
  <si>
    <t>VISI MOKESČIAI, PAJAMOS IR DOTACIJOS(1+13+22)</t>
  </si>
  <si>
    <t xml:space="preserve">        kreditoriniam įsiskolinimui dengti</t>
  </si>
  <si>
    <t xml:space="preserve"> Iš to sk.:DUF</t>
  </si>
  <si>
    <t xml:space="preserve">               soc.išmokos ( laidojimo pašalpos)     iš  viso</t>
  </si>
  <si>
    <t>Visuomenės sveik.biuras</t>
  </si>
  <si>
    <t xml:space="preserve"> IŠ VISO VALSTYBĖS FUNKCIJOMS:</t>
  </si>
  <si>
    <t xml:space="preserve">                                                                                      ROKIŠKIO RAJONO SAVIVALDYBĖS 2016 METŲ BIUDŽETAS</t>
  </si>
  <si>
    <t>ASIGNAVIMAI</t>
  </si>
  <si>
    <t>4 priedas</t>
  </si>
  <si>
    <t>tūkst.eur.</t>
  </si>
  <si>
    <t>Programos/asignavimų valdytojo pavadinimas</t>
  </si>
  <si>
    <t>Iš viso</t>
  </si>
  <si>
    <t>iš jų:</t>
  </si>
  <si>
    <t>Iš viso SF*</t>
  </si>
  <si>
    <t>Iš viso MK*</t>
  </si>
  <si>
    <t>Iš viso SP PR*</t>
  </si>
  <si>
    <t>išlaidoms</t>
  </si>
  <si>
    <t>turtui įsigyti</t>
  </si>
  <si>
    <t>iš jų: darbo užmokesčiui</t>
  </si>
  <si>
    <t>Savivaldybės taryba</t>
  </si>
  <si>
    <t>Mero ir vicemero darbo apmokėjimas</t>
  </si>
  <si>
    <t>Tarybos narių darbo apmokėjimas</t>
  </si>
  <si>
    <t>Savivaldybės administracija iš viso</t>
  </si>
  <si>
    <t>Savivaldybės kitos išlaidos</t>
  </si>
  <si>
    <t>Administracijos direktoriaus rezervas</t>
  </si>
  <si>
    <t>Darbo politikos formavimas ir įgyvendinimas</t>
  </si>
  <si>
    <t xml:space="preserve">Kontrolės ir audito tarnyba </t>
  </si>
  <si>
    <t>Socialinės paramos ir sveikatos skyrius iš viso</t>
  </si>
  <si>
    <t>Socialinė parama</t>
  </si>
  <si>
    <t>Slauga pagal socialines indikacijas</t>
  </si>
  <si>
    <t>Parapijos senelių namų finansavimas</t>
  </si>
  <si>
    <t>Būsto pritaikymas neįgaliesiems</t>
  </si>
  <si>
    <t>Asmenų patalpinimas į stacionarias globos įst.</t>
  </si>
  <si>
    <t>Socialinės paramos mokiniams administravimas</t>
  </si>
  <si>
    <t>Asmenų su sunkia negalia socialinė globa</t>
  </si>
  <si>
    <t>Kompensacijos už šildymą ir vandenį</t>
  </si>
  <si>
    <t>Socialinės reabilitacijos paslaugų neįgaliesiems bendruomenėje projektams finansuoti</t>
  </si>
  <si>
    <t>VšĮ Rokiškio rajono ligoninės dalininko kapitalui didinti (lizingas)</t>
  </si>
  <si>
    <t>Gydytojų rezidentūros studijų kompensavimas</t>
  </si>
  <si>
    <t>VšĮ Rokiškio PASPC moterų konsultacijos kabinetų įrangai</t>
  </si>
  <si>
    <t>Vaiko teisių apsaugos skyrius iš viso</t>
  </si>
  <si>
    <t>Vaikų dienos centrų dalinis finansavimas</t>
  </si>
  <si>
    <t>Kultūros,turizmo ir ryšių su užsienio šalimis skyrius iš viso</t>
  </si>
  <si>
    <t>Tarptautinis bendradarbiavimas</t>
  </si>
  <si>
    <t>Rajono renginių programa</t>
  </si>
  <si>
    <t>Nevyriausybinių organizac. projektų finansavimas</t>
  </si>
  <si>
    <t xml:space="preserve"> iš jų: jaunimo organizacijų projektų finansavimas</t>
  </si>
  <si>
    <t xml:space="preserve">         sporto  organizacijų projektų finansavimas</t>
  </si>
  <si>
    <t>Leidyba</t>
  </si>
  <si>
    <t>Talentingų žmonių rėmimui</t>
  </si>
  <si>
    <t>Kaimo materialinės bazės stiprinimui</t>
  </si>
  <si>
    <t>Pasiruošimas 2018 m. dainų šventei</t>
  </si>
  <si>
    <t>Rotary klubui projektui</t>
  </si>
  <si>
    <t>Turto valdymo ir viešųjų pirkimų skyrius                iš viso</t>
  </si>
  <si>
    <t>Nekilnojamo turto įregistravimas</t>
  </si>
  <si>
    <t>Lengvatinio keleivių pervežimo išlaidų kompensav.</t>
  </si>
  <si>
    <t>Nuostolingų maršrutų išlaidų kompensavimas</t>
  </si>
  <si>
    <t>Kompensacijos už liftų naudojimą</t>
  </si>
  <si>
    <t>Nekilnojamo turto nuomos specialioji programa</t>
  </si>
  <si>
    <t>Statybos ir infrastruktūros skyrius iš viso</t>
  </si>
  <si>
    <t>Kapitalo investicijos ir ilgalaikio turto remontas</t>
  </si>
  <si>
    <t>Subsidijos gamintojams už šiluminę energiją</t>
  </si>
  <si>
    <t>Projektų administravimas</t>
  </si>
  <si>
    <t>Įvykdytų projektų priežiūrai</t>
  </si>
  <si>
    <t>Seniūnijų gatvių apšvietimo atnaujinimas</t>
  </si>
  <si>
    <t>Strateginio planav. ir investicijų skyrius iš viso</t>
  </si>
  <si>
    <t>Europos ir kitų fondų projektams dalinai finansuoti</t>
  </si>
  <si>
    <t>Investiciniams projektams, galimybių studijoms ir kitiems dokumentams rengti</t>
  </si>
  <si>
    <t>Smulkaus ir vidutinio verslo plėtros programa</t>
  </si>
  <si>
    <t>Architektūros ir  paveldosaugos skyrius  iš viso</t>
  </si>
  <si>
    <t>Paveldosaugos komisijos veiklos programa</t>
  </si>
  <si>
    <t>Laisvės kovų įamžinimo komisijos veikla</t>
  </si>
  <si>
    <t>Aplinkos apsaugos rėmimo specialioji programa</t>
  </si>
  <si>
    <t>Žemės ūkio skyrius iš viso</t>
  </si>
  <si>
    <t>Žemės gerinimas</t>
  </si>
  <si>
    <t>Žemės ūkio plėtros programa</t>
  </si>
  <si>
    <t>Švietimo skyrius iš viso</t>
  </si>
  <si>
    <t>Vaikų ir jaunimo socializacijos programa</t>
  </si>
  <si>
    <t>Nusikalstamų veikų prevencijos ir kontrolės progr.</t>
  </si>
  <si>
    <t>Lengvatinis keleivių pervež. išl. kompensavimas</t>
  </si>
  <si>
    <t>Brandos egzaminams organizuoti ir vykdyti</t>
  </si>
  <si>
    <t>Neformaliojo vaikų švietimo programoms</t>
  </si>
  <si>
    <t>Suaugusiųjų neformalaus ugdymo programoms</t>
  </si>
  <si>
    <t>Maisto atliekų utilizavimui</t>
  </si>
  <si>
    <t>Mokinių pavėžėjimui tėvų (globėjų) nuosavu transportu</t>
  </si>
  <si>
    <t>Pedagoginė grupė</t>
  </si>
  <si>
    <t>VŠĮ Rokiškio jaunimo centras</t>
  </si>
  <si>
    <t>VŠĮ Rokiškio jaunimo centras Žiobiškio sk.</t>
  </si>
  <si>
    <t>iš to sk.: festivaliui ,,Vaidiname žemdirbiams"</t>
  </si>
  <si>
    <t xml:space="preserve">              projektui ,,Lietuvos kultūros sostinė"</t>
  </si>
  <si>
    <t>iš to sk.: L.Šepkos konkurso premijoms</t>
  </si>
  <si>
    <t xml:space="preserve">             Tyzenhauzų paveldo tyrimams</t>
  </si>
  <si>
    <t xml:space="preserve">Kūno kultūros ir sporto centras  </t>
  </si>
  <si>
    <t>iš to sk.: ledo aikštelės šaldymui ir priežiūrai</t>
  </si>
  <si>
    <t xml:space="preserve">              Europos paplūdimio tinklinio turnyrui</t>
  </si>
  <si>
    <t xml:space="preserve">              Lietuvos automobilių Ralio čempionato 4 etapo varžyboms</t>
  </si>
  <si>
    <t>iš to sk.: sveikatos priežiūra mokyklose</t>
  </si>
  <si>
    <t xml:space="preserve">Pandėlio seniūnija                     </t>
  </si>
  <si>
    <r>
      <t>I</t>
    </r>
    <r>
      <rPr>
        <b/>
        <sz val="10"/>
        <rFont val="Arial"/>
        <family val="2"/>
      </rPr>
      <t>Š VISO:</t>
    </r>
  </si>
  <si>
    <t>M/d Ąžuoliukas</t>
  </si>
  <si>
    <t>Obelių l/d</t>
  </si>
  <si>
    <t>Kavoliškio m/d</t>
  </si>
  <si>
    <t>Pandėlio prad.m-kla</t>
  </si>
  <si>
    <t>Pandėlio prad. m-klos Kazliškio skyrius</t>
  </si>
  <si>
    <t>Senamiesčio progimnazijos Laibgalių sk.</t>
  </si>
  <si>
    <t>VŠĮ Rokiškio psich. ligon. sk.</t>
  </si>
  <si>
    <t>Panemunėlio pagrindinė m-kla</t>
  </si>
  <si>
    <t>J. Tumo-Vaižganto gimnaz. bendrabutis</t>
  </si>
  <si>
    <t>Juozo Tūbelio progimnazija</t>
  </si>
  <si>
    <t>Juodupės gimn. neformaliojo švietimo sk.</t>
  </si>
  <si>
    <t>Jūžintų J.O.Širvydo pagrindinė m-kla</t>
  </si>
  <si>
    <t>Kamajų A. Strazdo gimn. ikimokykl. ugd. sk.</t>
  </si>
  <si>
    <t>Kamajų gimn. neformaliojo švietimo sk.</t>
  </si>
  <si>
    <t>Obelių gimn. neformaliojo švietimo sk.</t>
  </si>
  <si>
    <t xml:space="preserve">Pandėlio gimnazija </t>
  </si>
  <si>
    <t>Rudolfo Lymano muzikos mokykla</t>
  </si>
  <si>
    <t>Pandėlio universalus daugiafunkcis centras</t>
  </si>
  <si>
    <t>Panemunėlio universalus daugiafunkcis cent.</t>
  </si>
  <si>
    <t xml:space="preserve">                                                  IŠ VISO:</t>
  </si>
  <si>
    <r>
      <t xml:space="preserve">SF* - </t>
    </r>
    <r>
      <rPr>
        <sz val="10"/>
        <rFont val="Arial"/>
        <family val="2"/>
      </rPr>
      <t>savarankiška funkcija</t>
    </r>
  </si>
  <si>
    <r>
      <t xml:space="preserve">SP PR* - </t>
    </r>
    <r>
      <rPr>
        <sz val="10"/>
        <rFont val="Arial"/>
        <family val="2"/>
      </rPr>
      <t>specialioji programa</t>
    </r>
  </si>
  <si>
    <t>ASIGNAVIMAI  PAGAL PROGRAMAS</t>
  </si>
  <si>
    <t>5 priedas</t>
  </si>
  <si>
    <t>tūkst.eurų</t>
  </si>
  <si>
    <t>SAVIVALDYBĖS FUNKCIJŲ ĮGYVENDINIMAS IR VALDYMAS (01)</t>
  </si>
  <si>
    <t>Savivaldybės administracija</t>
  </si>
  <si>
    <t xml:space="preserve">   administracija</t>
  </si>
  <si>
    <t xml:space="preserve">   administracijos direktoriaus rezervas</t>
  </si>
  <si>
    <t xml:space="preserve">   savivaldybės kitos išlaidos</t>
  </si>
  <si>
    <t>Kontrolės ir audito tarnyba</t>
  </si>
  <si>
    <t>Socialinės paramos ir sveikatos skyrius</t>
  </si>
  <si>
    <t xml:space="preserve">  socialinės paramos mokiniams administravimas</t>
  </si>
  <si>
    <t xml:space="preserve">   nekilnojamojo turto įregistravimas</t>
  </si>
  <si>
    <t xml:space="preserve">   nekilnojamo turto nuomos specialioji programa</t>
  </si>
  <si>
    <t>Statybos ir  infrastruktūros skyrius</t>
  </si>
  <si>
    <t xml:space="preserve">   projektų administravimas</t>
  </si>
  <si>
    <t>Strateginio planavimo ir investicijų skyrius</t>
  </si>
  <si>
    <t xml:space="preserve">  Europos ir kitų fondų projektams dalinai finansuoti</t>
  </si>
  <si>
    <t xml:space="preserve">  invest.projektams,galimybių studijoms ir kitiems dokumentams rengti</t>
  </si>
  <si>
    <t>Architektūros ir paveldosaugos skyrius</t>
  </si>
  <si>
    <r>
      <t xml:space="preserve">  </t>
    </r>
    <r>
      <rPr>
        <i/>
        <sz val="9"/>
        <rFont val="Arial"/>
        <family val="2"/>
      </rPr>
      <t>paveldosaugos komisijos veiklos programa</t>
    </r>
  </si>
  <si>
    <t xml:space="preserve">  laisvės kovų įamžinimo komisijos veikla</t>
  </si>
  <si>
    <t>Finansų skyrius</t>
  </si>
  <si>
    <r>
      <t xml:space="preserve">   paskolų aptarnavimas</t>
    </r>
    <r>
      <rPr>
        <sz val="10"/>
        <rFont val="Arial"/>
        <family val="2"/>
      </rPr>
      <t xml:space="preserve"> </t>
    </r>
  </si>
  <si>
    <t>UGDYMO KOKYBĖS IR MOKYMOSI APLINKOS UŽTIKRINIMAS (02)</t>
  </si>
  <si>
    <t>Švietimo skyrius</t>
  </si>
  <si>
    <t xml:space="preserve">  brandos egzaminams organizuoti ir vykdyti</t>
  </si>
  <si>
    <t xml:space="preserve">  neformaliojo vaikų švietimo programoms</t>
  </si>
  <si>
    <t xml:space="preserve">  suaugusiųjų neformalaus ugdymo programoms</t>
  </si>
  <si>
    <t xml:space="preserve">  pedagoginė grupė</t>
  </si>
  <si>
    <t xml:space="preserve">  lengvatinio moksleivių pervež. išlaidų kompensav.</t>
  </si>
  <si>
    <t xml:space="preserve">  maisto atliekų utilizavimui</t>
  </si>
  <si>
    <t xml:space="preserve">  VŠĮ Rokiškio jaunimo centras</t>
  </si>
  <si>
    <t xml:space="preserve">  VŠĮ Rokiškio jaunimo centras Žiobiškio sk.</t>
  </si>
  <si>
    <t>mokinių pavėžėjimui tėvų (globėjų) nuosavu transportu</t>
  </si>
  <si>
    <t>Pandėlio prad.m-klos Kazliškio skyrius</t>
  </si>
  <si>
    <t>J. Tumo - Vaižganto gimnazijos bendrabutis</t>
  </si>
  <si>
    <t>Juodupės gimn.neformaliojo švietimo sk.</t>
  </si>
  <si>
    <t>Kamajų A.Strazdo gim. ikimokyklinio ug.sk.</t>
  </si>
  <si>
    <t>Kamajų gimn. neformaliojo švietimo skyrius</t>
  </si>
  <si>
    <t>Obelių gimnaz. neformaliojo švietimo sk.</t>
  </si>
  <si>
    <t>Pedagogonė psichologinė tarnyba</t>
  </si>
  <si>
    <t>Panemunėlio universalus daugiafunkcis centras</t>
  </si>
  <si>
    <t xml:space="preserve"> iš to sk.: ledo arenos šaldymui</t>
  </si>
  <si>
    <t>KULTŪROS,SPPORTO,BENDRUOME-    NĖS IR VAIKŲ IR JAUNIMO GYVENIMO AKTYVINIMO PROGRAMA (03)</t>
  </si>
  <si>
    <t>Kultūros,turizmo ir ryšių su užsienio šalimis skyrius</t>
  </si>
  <si>
    <t xml:space="preserve">  tarptautinis bendradarbiavimas</t>
  </si>
  <si>
    <t xml:space="preserve">  rajono renginių programa</t>
  </si>
  <si>
    <t xml:space="preserve">  nevyriausybinių organizacijų projektų finansavimas</t>
  </si>
  <si>
    <t xml:space="preserve">   iš to sk.: jaunimo org.projektų finansavimas</t>
  </si>
  <si>
    <t xml:space="preserve">                  sporto organizacijų projektų finansavimas</t>
  </si>
  <si>
    <t xml:space="preserve">  leidyba</t>
  </si>
  <si>
    <t xml:space="preserve">  talentingų žmonių rėmimui</t>
  </si>
  <si>
    <t xml:space="preserve">  kaimo materialinės bazės stiprinimui</t>
  </si>
  <si>
    <t xml:space="preserve">  pasiruošimas 2018 m. dainų šventei</t>
  </si>
  <si>
    <t xml:space="preserve">  Rotary klubui projektui</t>
  </si>
  <si>
    <t xml:space="preserve"> iš to sk.: festivaliui ,,Vaidiname žemdirbiams"</t>
  </si>
  <si>
    <t xml:space="preserve">               projektui ,,Lietuvos kultūros sostinė"</t>
  </si>
  <si>
    <t>J.Keliuočio Viešoji biblioteka</t>
  </si>
  <si>
    <t>iš to sk.: Baltijos galiūnų čempionatui</t>
  </si>
  <si>
    <t>Vaiko teisių apsaugos skyrius</t>
  </si>
  <si>
    <r>
      <t xml:space="preserve"> </t>
    </r>
    <r>
      <rPr>
        <i/>
        <sz val="10"/>
        <rFont val="Arial"/>
        <family val="2"/>
      </rPr>
      <t xml:space="preserve"> vaikų dienos centrų dalinis finansavimas</t>
    </r>
  </si>
  <si>
    <t xml:space="preserve">  vaikų ir jaunimo socializacija</t>
  </si>
  <si>
    <r>
      <t xml:space="preserve">  </t>
    </r>
    <r>
      <rPr>
        <i/>
        <sz val="9"/>
        <rFont val="Arial"/>
        <family val="2"/>
      </rPr>
      <t>nusikalstamų veikų prevencijos ir kontrolės progr.</t>
    </r>
  </si>
  <si>
    <t xml:space="preserve">SOCIALINĖS PARAMOS IR SVEIKATOS APSAUGOS PASLAUGŲ KOKYBĖS GERINIMAS (04)                 </t>
  </si>
  <si>
    <t xml:space="preserve">  socialinė parama</t>
  </si>
  <si>
    <t xml:space="preserve">  slauga pagal socialines indikacijas</t>
  </si>
  <si>
    <t xml:space="preserve">  parapijos senelių namų finansavimas</t>
  </si>
  <si>
    <t xml:space="preserve">  būsto pritaikymas neįgaliesiems</t>
  </si>
  <si>
    <t xml:space="preserve">  asmenų patalpinimas į stacionarias globos įstaigas</t>
  </si>
  <si>
    <t xml:space="preserve">  socialinė parama mokiniams</t>
  </si>
  <si>
    <t xml:space="preserve">  asmenų su sunkia negalia socialinė globa</t>
  </si>
  <si>
    <t xml:space="preserve">  lėšos socialinėms paslaugoms</t>
  </si>
  <si>
    <t xml:space="preserve">  kompensacijos už šildymą ir vandenį</t>
  </si>
  <si>
    <t xml:space="preserve">  Socialinės reabilitacijos paslaugų neįgaliesiems bendruomenėje projektams finansuoti</t>
  </si>
  <si>
    <t xml:space="preserve">  neveiksnių asmenų būklės peržiūrėjimas</t>
  </si>
  <si>
    <t xml:space="preserve">  VšĮ Rokiškio rajono ligoninės dalininko kapitalui didinti (lizingas)</t>
  </si>
  <si>
    <t xml:space="preserve">  Gydytojų rezidentūros studijų kompensavimas</t>
  </si>
  <si>
    <t xml:space="preserve">  Vystomoji bendradarbiavimo veikla</t>
  </si>
  <si>
    <t xml:space="preserve">   darbo politikos formavavimas ir įgyvendinimas</t>
  </si>
  <si>
    <t xml:space="preserve">   lengvatinio keleivių pervežimo išlaidų kompensav.</t>
  </si>
  <si>
    <t xml:space="preserve">   kompensacijos už liftų naudojimą</t>
  </si>
  <si>
    <r>
      <t xml:space="preserve"> 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 xml:space="preserve">iš to sk.: </t>
    </r>
    <r>
      <rPr>
        <i/>
        <sz val="10"/>
        <rFont val="Arial"/>
        <family val="2"/>
      </rPr>
      <t>sveikatos priežiūra mokyklose</t>
    </r>
  </si>
  <si>
    <t>RAJONO INFRASTRUKTŪROS OBJEKTŲ PRIEŽIŪRA,PLĖTRA IR MODERNIZAVIMAS (05)</t>
  </si>
  <si>
    <t xml:space="preserve">   kapitalo investicijos ir ilgalaikio turto remontas</t>
  </si>
  <si>
    <t>iš to sk.: Valstybės investicijų programa</t>
  </si>
  <si>
    <t xml:space="preserve">   VšĮ Juodupės komunalininkas dalininko kapitalui didinti (paskolai grąžinti)</t>
  </si>
  <si>
    <t xml:space="preserve">   kelių žiemos priežiūra</t>
  </si>
  <si>
    <t xml:space="preserve">   subsidijos gamintojams už šiluminę energiją</t>
  </si>
  <si>
    <t xml:space="preserve">   įvykdytų projektų priežiūrai</t>
  </si>
  <si>
    <t xml:space="preserve">   seniūnijų gatvių apšvietimo atnaujinimas</t>
  </si>
  <si>
    <t xml:space="preserve">  teritorijų planavimas ir detalieji planai</t>
  </si>
  <si>
    <t>KAIMO PLĖTROS,APLINKOS APSAUGOS IR VERSLO SKATINIMAS (06)</t>
  </si>
  <si>
    <t xml:space="preserve">    smulkaus ir vidutinio verslo plėtros programa</t>
  </si>
  <si>
    <t>Žemės ūkio skyrius</t>
  </si>
  <si>
    <t xml:space="preserve">  žemės gerinimas</t>
  </si>
  <si>
    <t xml:space="preserve">   žemės ūkio plėtros programa</t>
  </si>
  <si>
    <t xml:space="preserve">   pavojingų,didžiagabaritinių ir asbesto turinčių atliekų surinkimas ir sutvarkymas</t>
  </si>
  <si>
    <r>
      <t xml:space="preserve">  </t>
    </r>
    <r>
      <rPr>
        <i/>
        <sz val="10"/>
        <rFont val="Arial"/>
        <family val="2"/>
      </rPr>
      <t>aplinkos apsaugos rėmimo spec.programa</t>
    </r>
  </si>
  <si>
    <t xml:space="preserve">  nuostolingų maršrutų išlaidoms kompensuoti</t>
  </si>
  <si>
    <t xml:space="preserve">                                                         IŠ VISO:</t>
  </si>
  <si>
    <t>Eil.   Nr.</t>
  </si>
  <si>
    <t xml:space="preserve">     iš jų:  nekilnojamo turto nuomos specialioji programa</t>
  </si>
  <si>
    <t>Statybos ir infrastruktūros skyrius</t>
  </si>
  <si>
    <t>ES fondų/VIP ar kitų programų lėšos</t>
  </si>
  <si>
    <t>Valstybės kapitalo investicijų programa</t>
  </si>
  <si>
    <t>VšĮ Rokiškio psichikos sveikatos centro priestato statyba prie Psichikos dienos centro</t>
  </si>
  <si>
    <t>S. Jasiulevičius</t>
  </si>
  <si>
    <t>K. Gačionienė</t>
  </si>
  <si>
    <t>Rokiškio rajono teritorijų kraštovaizdžio formavimas ir ekologinės būklės gerinimas</t>
  </si>
  <si>
    <t>A. Blažys</t>
  </si>
  <si>
    <t>Rokiškio rajono Čedasų, Salų miestelių ir Lailūnų kaimo  vietovių paviršinio vandens sutvarkymas ir su juo susijusios infrastruktūros rekonstravimas</t>
  </si>
  <si>
    <t>Rokiškio rajono Panemunėlio gelž. stoties  gyvenvietės  paviršinio vandens sutvarkymas ir su juo susijusios infrastruktūros rekonstravimas</t>
  </si>
  <si>
    <t>Salų dvaro sodybos rūmų kapitalinis remontas</t>
  </si>
  <si>
    <t>„Biržų, Kupiškio, Pasvalio ir Rokiškio rajonų savivaldybes jungiančių turizmo trasų ir turizmo maršrutų informacinės infrastruktūros plėtra“ (pareiškėjas - Biržų r. savivaldybė)</t>
  </si>
  <si>
    <t>A. Gavėnienė</t>
  </si>
  <si>
    <t>L. Valotkienė</t>
  </si>
  <si>
    <t>„Darnaus turizmo paslaugų plėtra, priimant bendrus sprendimus“  (projekto vykdytojas - Rokiškio turizmo ir tradicinių amatų informacijos ir koordinavimo centras)</t>
  </si>
  <si>
    <t>N. Gužienė</t>
  </si>
  <si>
    <t>Versli biblioteka/Verslo rėmimo sistemų sukūrimas ir prienamumas (projekto vykdytojas - Rokiškio rajono savivaldybės Juozo Keliuočio viešoji biblioteka).</t>
  </si>
  <si>
    <t>A. Matiukienė</t>
  </si>
  <si>
    <t>E. Mikulėnienė</t>
  </si>
  <si>
    <t xml:space="preserve">  ROKIŠKIO RAJONO SAVIVALDYBĖS 2018 METŲ BIUDŽETAS</t>
  </si>
  <si>
    <t>Lėšos,skirtos neformaliam vaikų švietimui   (ES lėšos)</t>
  </si>
  <si>
    <t xml:space="preserve">                                                             2018 m.vasario 21   d. sprendimo Nr.TS-</t>
  </si>
  <si>
    <t>ROKIŠKIO RAJONO SAVIVALDYBĖS BIUDŽETO 2018 METŲ VALSTYBĖS BIUDŽETO TIKSLINĖS LĖŠOS</t>
  </si>
  <si>
    <t>Būsto nuomos ar išperkamosios nuomos mokesčių dalies kompensacijoms</t>
  </si>
  <si>
    <t>Lėšos neformaliam vaikų švietimui (ES lėšos)</t>
  </si>
  <si>
    <r>
      <t xml:space="preserve">MK* - </t>
    </r>
    <r>
      <rPr>
        <sz val="10"/>
        <rFont val="Arial"/>
        <family val="2"/>
      </rPr>
      <t>mokinio krepšelis</t>
    </r>
  </si>
  <si>
    <t>ROKIŠKIO RAJONO SAVIVALDYBĖS 2018 METŲ BIUDŽETAS</t>
  </si>
  <si>
    <t>2018 m. vasario 21 d. sprendimo Nr. TS-</t>
  </si>
  <si>
    <t>Iš viso VF*/ES*</t>
  </si>
  <si>
    <r>
      <t>VF*</t>
    </r>
    <r>
      <rPr>
        <sz val="10"/>
        <rFont val="Arial"/>
        <family val="0"/>
      </rPr>
      <t xml:space="preserve"> - valstybės funkcija/</t>
    </r>
    <r>
      <rPr>
        <b/>
        <sz val="10"/>
        <rFont val="Arial"/>
        <family val="2"/>
      </rPr>
      <t>ES*</t>
    </r>
    <r>
      <rPr>
        <sz val="10"/>
        <rFont val="Arial"/>
        <family val="0"/>
      </rPr>
      <t xml:space="preserve"> - Europos Sąjungos</t>
    </r>
  </si>
  <si>
    <r>
      <t>VF*</t>
    </r>
    <r>
      <rPr>
        <sz val="10"/>
        <rFont val="Arial"/>
        <family val="0"/>
      </rPr>
      <t xml:space="preserve"> - valstybės funkcija/</t>
    </r>
    <r>
      <rPr>
        <b/>
        <sz val="10"/>
        <rFont val="Arial"/>
        <family val="2"/>
      </rPr>
      <t xml:space="preserve">ES* </t>
    </r>
    <r>
      <rPr>
        <sz val="10"/>
        <rFont val="Arial"/>
        <family val="2"/>
      </rPr>
      <t>- Europos sąjungos</t>
    </r>
  </si>
  <si>
    <t>Turizmo ir amatų centras</t>
  </si>
  <si>
    <t>įmokos už  išlaikymą švietimo, socialinės apsaugos įstaigose</t>
  </si>
  <si>
    <t xml:space="preserve">                                                            2018 m.vasario 21 d. sprendimo Nr. TS-</t>
  </si>
  <si>
    <t>ROKIŠKIO RAJONO SAVIVALDYBĖS BIUDŽETINIŲ ĮSTAIGŲ 2018 M. PAJAMOS</t>
  </si>
  <si>
    <r>
      <t xml:space="preserve">       </t>
    </r>
    <r>
      <rPr>
        <b/>
        <sz val="10"/>
        <rFont val="Arial"/>
        <family val="2"/>
      </rPr>
      <t>IŠ VISO:</t>
    </r>
  </si>
  <si>
    <t xml:space="preserve">                        2018 m.vasario 21 d. sprendimo Nr. TS-</t>
  </si>
  <si>
    <t xml:space="preserve">  Obelių sen.</t>
  </si>
  <si>
    <t xml:space="preserve"> Administracija</t>
  </si>
  <si>
    <t xml:space="preserve">  Panemunėlio sen.</t>
  </si>
  <si>
    <t xml:space="preserve">  Rokiškio kaim. sen.</t>
  </si>
  <si>
    <t xml:space="preserve">  Soc. paramos sk.</t>
  </si>
  <si>
    <t xml:space="preserve">VALSTYBĖS DELEGUOTŲ  FUNKCIJŲ PASKIRSTYMAS   2018 M.  </t>
  </si>
  <si>
    <t>Būsto nuomos ar išperkamosios nuomos mokesčių dalies kompensavimas</t>
  </si>
  <si>
    <t>Seniūnaičių veiklos išlaidoms kompensuoti</t>
  </si>
  <si>
    <t>Internetinei svetainei ir programinei įrangai</t>
  </si>
  <si>
    <t>Parama šeimynoms, globėjams ir daugiavaikėms šeimoms</t>
  </si>
  <si>
    <t>Savanorių karių kapų priežiūrai</t>
  </si>
  <si>
    <t>Lietuvos šimtmečio programa</t>
  </si>
  <si>
    <t>ES projektų finansavimas</t>
  </si>
  <si>
    <t>Kelių  priežiūros programa</t>
  </si>
  <si>
    <t>Žemės sklypų formavimas, topograf. planų rengimas</t>
  </si>
  <si>
    <t>Detaliųjų planų rengimas ir korektūra</t>
  </si>
  <si>
    <t>Beglobių gyvūnų priežiūra</t>
  </si>
  <si>
    <t xml:space="preserve">             kilnojamai scenai</t>
  </si>
  <si>
    <t xml:space="preserve">             Kalėdų senelio rezidencijai</t>
  </si>
  <si>
    <t xml:space="preserve">              baseino įrangai ir išlaikymui</t>
  </si>
  <si>
    <t xml:space="preserve">             elektroninio sporto turnyrui</t>
  </si>
  <si>
    <t>iš to sk.: įrangos atnaujinimo programai</t>
  </si>
  <si>
    <t>PRACT už atliekų tvarkymą</t>
  </si>
  <si>
    <t xml:space="preserve">  Priešg. tarnyba</t>
  </si>
  <si>
    <t>Darbui su soc. rizikos šeimomis</t>
  </si>
  <si>
    <t>iš to sk.: miesto papuošimui - projektui ,,Lietuvos  kultūros sostinė"</t>
  </si>
  <si>
    <t xml:space="preserve">         sporto renginiui ,,Samsonas Rally Rokiškis"</t>
  </si>
  <si>
    <t>Jūžintų J.O.Širvydo vidurinė mokykla</t>
  </si>
  <si>
    <r>
      <t xml:space="preserve">   i</t>
    </r>
    <r>
      <rPr>
        <sz val="9"/>
        <rFont val="Arial"/>
        <family val="2"/>
      </rPr>
      <t>š jų: paskolų aptarnavimas</t>
    </r>
  </si>
  <si>
    <t xml:space="preserve">  iš jų: ES ir kitų fodų projektų finansavimas</t>
  </si>
  <si>
    <t xml:space="preserve">        (LĖŠŲ LIKUTIS 2017 M. GRUODŽIO 31 D.)</t>
  </si>
  <si>
    <t>2018 m. vasario 21 d. sprendimo TS -</t>
  </si>
  <si>
    <t xml:space="preserve">Reikalinga 2018 metams </t>
  </si>
  <si>
    <t>savivaldybės dalis projekto prisidėjimas pri tinkamų finansuoti išlaidų</t>
  </si>
  <si>
    <t>SB lėšos projektų vykdymui (apyvartinės)</t>
  </si>
  <si>
    <t>netinkamos finansuoti , bet būtinos išlaidos</t>
  </si>
  <si>
    <t>Sveikatingumo, rekreacijos ir sporto komplekso statyba Rokiškio mieste</t>
  </si>
  <si>
    <t xml:space="preserve">Aušra Vingelienė </t>
  </si>
  <si>
    <t>VšĮ Rokiškio PASPC Rokiškio poliklinikos, esančios Juodupės g. 1A, Rokiškyje, renovacija</t>
  </si>
  <si>
    <t>Z. Kapušinskienė</t>
  </si>
  <si>
    <t>Vertikalios vonios įrengimas viešojoje įstaigoje Rokiškio rajono ligoninėje</t>
  </si>
  <si>
    <t>Kęstutis Kurklietis</t>
  </si>
  <si>
    <t xml:space="preserve">Rokiškio r. sav. Viešosios įstaigos Rokiškio rajono ligoninės pastatų, V.Lašo g.3, inžinierinių sistemų atnaujinimas </t>
  </si>
  <si>
    <t xml:space="preserve">Rokiškio r. sav. Viešosios įstaigos Rokiškio rajono ligoninės terapinio profilio skyrių patalpų remontas  </t>
  </si>
  <si>
    <t xml:space="preserve">„Ledo ritulio aikštelės stoginės M.Riomerio g. 1, Rokiškio mieste statyba“ </t>
  </si>
  <si>
    <t>A. Kriukelis</t>
  </si>
  <si>
    <t>Rokiškio rajono  Juodupės gimnazijos valgyklos ir senojo pastato bendrųjų erdvių kapitalinis remontas</t>
  </si>
  <si>
    <t xml:space="preserve">Rokiškio rajono savivaldybės Juozo Keliuočio viešosios bibliotekos pastato Rokiškyje, Nepriklausomybės a. 16 ir kiemo rekonstravimas bei modernizavimas ir priestato statyba </t>
  </si>
  <si>
    <t>VIP PROJEKTAMS REIKIAMAS PRISIDĖJIMAS IŠ VISO:</t>
  </si>
  <si>
    <t>Aušra Vingelienė, Irena Kiukienė</t>
  </si>
  <si>
    <t>1.9</t>
  </si>
  <si>
    <t>Projektas gali būti pratęstas 6 mėn.</t>
  </si>
  <si>
    <t>Dovilė Pučinskienė, Dalia Gargažinienė</t>
  </si>
  <si>
    <t>Popjekto pradžia -2018 m. I ketv.</t>
  </si>
  <si>
    <t>Dovilė Pučinskienė, Nijolė Prievelienė</t>
  </si>
  <si>
    <t>Projekto pradžia -2018 m. II ketv.</t>
  </si>
  <si>
    <t>Rokiškio miesto Kauno ir Perkūno gatvių dalių rekonstravimas</t>
  </si>
  <si>
    <t>D. Žeglaitienė</t>
  </si>
  <si>
    <t>projekto pradžia - 2018 - 01-01</t>
  </si>
  <si>
    <t>36, 56</t>
  </si>
  <si>
    <t xml:space="preserve">Dovilė Pučinskienė, Rimantė Kaminskienė </t>
  </si>
  <si>
    <t>projekto pradžia - 2018 m. I ketv.</t>
  </si>
  <si>
    <t>Vaikų ir jaunimo neformalaus ugdymosi galimybių plėtra Rokiškio rajone</t>
  </si>
  <si>
    <t>D. Kniazytė</t>
  </si>
  <si>
    <t>Projekto pradžia - 2018-01 mėn.</t>
  </si>
  <si>
    <t>Ugdymo aplinkos modernizavimas Rokiškio J. Tumo-Vaižganto gimnazijoje bei Rokiškio J. Tūbelio progimnazijoje</t>
  </si>
  <si>
    <t>J. Zizienė</t>
  </si>
  <si>
    <t>Projekto pradžia - 2018-01 mėn. Netinkamos finansuoti išlaidos- projekto vykdymo ir techninė priežiūra</t>
  </si>
  <si>
    <t>Rokiškio l/d „Pumpurėlis“ pastato vidaus patalpų  ir ugdymo aplinkos modernizavimas</t>
  </si>
  <si>
    <t>S. Krasauskaitė</t>
  </si>
  <si>
    <t>Projekto pradžia - 2018-I ketv.</t>
  </si>
  <si>
    <t>Pėsčiųjų ir dviračių takų plėtra Rokiškio miesto Vilties ir Aušros g.</t>
  </si>
  <si>
    <t>Projekto pradžia - 2018-06 mėn.</t>
  </si>
  <si>
    <t>Tradicinių amatų centro Rokiškyje plėtra</t>
  </si>
  <si>
    <t>L. Araminienė</t>
  </si>
  <si>
    <t>Finansuojama kompensavimo būdu. Iš savivaldybės lėšų reikės 23 tūkst. Eur projekto veikloms.</t>
  </si>
  <si>
    <t xml:space="preserve">IŠ VISO ES regioniniams projektams 2018 m. </t>
  </si>
  <si>
    <t xml:space="preserve">Rokiškio Juozo Tūbelio progimnazijos sporto aikštyno, P. Širvio g.2, Rokiškis, atnaujinimas  </t>
  </si>
  <si>
    <t>Švietimo įstaigų modernizavimo programos lėšos 2018 m., savivaldybės indėlis 58 tūkst. Eur turės būti apmokėtas pirma nei VIP lėšos.</t>
  </si>
  <si>
    <t>IŠ VISO Švietimo įstaigų sporto aikštynų modernizavimo projektui:</t>
  </si>
  <si>
    <t>Konkursiniai projektai</t>
  </si>
  <si>
    <t>„Tvarios, bendraujančios ir aktyvios Viesytės ir Rokiškio bendruomenės</t>
  </si>
  <si>
    <t>„Viešojo saugumo gerinimas ir apsauga pasienio regionuose Latvijoje ir Lietuvoje</t>
  </si>
  <si>
    <t xml:space="preserve">Interaktyvi edukacinė erdvė- efektyvus integracijos būdas socialiai remtinų šeimų vaikams
</t>
  </si>
  <si>
    <t>Dvarų ir pilių parkų išsaugojimas ir vystymas</t>
  </si>
  <si>
    <t>N. Šniokienė</t>
  </si>
  <si>
    <t>Socialinių paslaugų kokybės ir prieinamumo gerinimas Vidurio Baltijos regione</t>
  </si>
  <si>
    <t xml:space="preserve">Projektas atrinktas  INTERREG V-A Latvijos-Lietuvos 2014-2020 m. programos finansavimui gauti. Reikės 2018 m. apyvartinių lėšų projekto įgyvendinimui 37 000 eurų. </t>
  </si>
  <si>
    <t xml:space="preserve">Projektas vykdomas. Planuojamas lėšų gavimas iš programos 2018 balandyje.  Reikės 2018 m. apyvartinių lėšų projekto tęstinumui. </t>
  </si>
  <si>
    <t>Rokiškio rajono neformaliojo suaugusiųjų švietimo paslaugų teikėjų kompetencijų tobulinimas</t>
  </si>
  <si>
    <t>Savivaldybės prisidėjimas bus grąžintas 2019 m ERASMUS PROGRAMA</t>
  </si>
  <si>
    <t>„Nematerialios kultūros ir vietinio istorijos paveldo išsaugojimas, prieinamumas ir plėtra, gerinant darnų turizmo konkurencingumą Latvijoje, Lietuvoje ir Baltarusijoje“ (ENI-LLB-1-108): „Atrask savo krašto šaknis!"</t>
  </si>
  <si>
    <t>Dalia Kiukienė</t>
  </si>
  <si>
    <t>Vykdytojas - Žemgalės planavimo regionas, partneris - Rokiškio krašto muziejus. 2014-2020 metų Europos kaimynystės priemonės Latvijos, Lietuvos ir Baltarusijos bendradarbiavimo per sieną programa. Pradžia 2018-03</t>
  </si>
  <si>
    <t>VšĮ Rokiškio rajono ligoninės pastato pritaikymas neįgaliesiems</t>
  </si>
  <si>
    <t>R. Žaliukienė</t>
  </si>
  <si>
    <t>2017-10-06 pasirašyta projekto finansavimo ES ir VB lėšomis sutartis 115160,88 Eur. 2017-06-23 Rajono savivaldybės sprendimu Nr. TS-133 įsipareigota užtikrinti dalinį projekto finansavimą 2018-2019 metais, padengiant netinkamas, tačiau projektui įgyvendinti būtinas išlaidas ir tinkamas išlaidas, kurių nepadengia projekto finansavimas.</t>
  </si>
  <si>
    <t>IŠ viso konkursiniams projektams 2018 m.</t>
  </si>
  <si>
    <t>Valstybės kapitalo investicijų programa-</t>
  </si>
  <si>
    <t>EES lėšos - 286,88 tūkst. Eur,  VIP lėšos - 780,00 tūkst.Eur, savivaldybės lėšos -213,6 tūkst. Eur; 2018 m. planuojama panaudoti 107,00 VIP -o lėšų</t>
  </si>
  <si>
    <t xml:space="preserve">Pateikta paraiška INTERREG V-A programos finansavimui gauti. Projekto pradžia - 2018-03 mėn. </t>
  </si>
  <si>
    <t>Paraiška pateikta INTERREG V-A programos finansavimui gauti.  Projekto pradžia - 2018-03 mėn.</t>
  </si>
  <si>
    <t xml:space="preserve"> Latlit projektuose nėra avansinio mokėjimo</t>
  </si>
  <si>
    <t xml:space="preserve">Pateikta paraiška INTERREG V-A programos finansavimui gauti .  Projekto pradžia - 2018-03 mėn. </t>
  </si>
  <si>
    <r>
      <t xml:space="preserve">2018 METAIS SAVIVALDYBĖS PLANUOJAMŲ VYKDYTI PROJEKTŲ, FINANSUOJAMŲ  </t>
    </r>
    <r>
      <rPr>
        <b/>
        <sz val="9"/>
        <rFont val="Times New Roman"/>
        <family val="1"/>
      </rPr>
      <t>E</t>
    </r>
    <r>
      <rPr>
        <b/>
        <sz val="10"/>
        <rFont val="Times New Roman"/>
        <family val="1"/>
      </rPr>
      <t>S IR KITŲ FONDŲ PARAMOS, VALSTYBĖS INVESTICIJŲ PROGRAMOS IR KURIEMS REIKALINGAS PRISIDĖJIMAS , SĄRAŠAS</t>
    </r>
  </si>
  <si>
    <t xml:space="preserve">   seniūnaičių veiklos išlaidoms kompensuoti</t>
  </si>
  <si>
    <t xml:space="preserve">   internetinei svetainei ir programinei įrangai</t>
  </si>
  <si>
    <t xml:space="preserve">   iš to sk.: įrangos atnaujinimo programai</t>
  </si>
  <si>
    <t xml:space="preserve">  savanorių karių kapų priežiūrai</t>
  </si>
  <si>
    <t xml:space="preserve">  Lietuvos šimtmečio programa</t>
  </si>
  <si>
    <t xml:space="preserve">               kilnojamai scenai</t>
  </si>
  <si>
    <t xml:space="preserve">              Kalėdų senelio rezidencijai</t>
  </si>
  <si>
    <t>iš to sk.: baseino įrangai ir išlaikymui</t>
  </si>
  <si>
    <t xml:space="preserve">      sporto renginiui ,,Samsonas Rally Rokiškis"</t>
  </si>
  <si>
    <t xml:space="preserve">  darbui su soc. rizikos šeimomis</t>
  </si>
  <si>
    <t xml:space="preserve"> </t>
  </si>
  <si>
    <t xml:space="preserve">  gydytojų rezidentūros studijų kompensavimas</t>
  </si>
  <si>
    <t xml:space="preserve">  parama šeimynoms, globėjams ir daugiavaikėms šeimoms</t>
  </si>
  <si>
    <r>
      <t xml:space="preserve">  </t>
    </r>
    <r>
      <rPr>
        <i/>
        <sz val="10"/>
        <rFont val="Arial"/>
        <family val="2"/>
      </rPr>
      <t>iš to sk.: sveikatos priežiūra mokyklose</t>
    </r>
  </si>
  <si>
    <t xml:space="preserve">   ES projektų finansavimas</t>
  </si>
  <si>
    <t xml:space="preserve">   kelių  priežiūros programa</t>
  </si>
  <si>
    <t xml:space="preserve">   detaliųjų planų rengimas ir korektūra</t>
  </si>
  <si>
    <t xml:space="preserve">   žemės sklypų formavimas, topogr. planų rengimas</t>
  </si>
  <si>
    <t xml:space="preserve">  beglobių gyvūnų priežiūra</t>
  </si>
  <si>
    <t xml:space="preserve">  PRATC už atliekų tvarkymą</t>
  </si>
  <si>
    <r>
      <t xml:space="preserve">  </t>
    </r>
    <r>
      <rPr>
        <i/>
        <sz val="9"/>
        <rFont val="Arial"/>
        <family val="0"/>
      </rPr>
      <t>paveldosaugos komisijos veiklos programa</t>
    </r>
  </si>
  <si>
    <r>
      <t>VF*</t>
    </r>
    <r>
      <rPr>
        <sz val="10"/>
        <rFont val="Arial"/>
        <family val="2"/>
      </rPr>
      <t xml:space="preserve"> - valstybės funkcija/</t>
    </r>
    <r>
      <rPr>
        <b/>
        <sz val="10"/>
        <rFont val="Arial"/>
        <family val="2"/>
      </rPr>
      <t xml:space="preserve">ES* </t>
    </r>
    <r>
      <rPr>
        <sz val="10"/>
        <rFont val="Arial"/>
        <family val="2"/>
      </rPr>
      <t>- Europos sąjungos</t>
    </r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</si>
</sst>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#,##0.0"/>
    <numFmt numFmtId="178" formatCode="0.000"/>
    <numFmt numFmtId="179" formatCode="0.000000"/>
    <numFmt numFmtId="180" formatCode="0.0000000"/>
    <numFmt numFmtId="181" formatCode="0.00000"/>
    <numFmt numFmtId="182" formatCode="0.0000"/>
    <numFmt numFmtId="183" formatCode="[$€-2]\ ###,000_);[Red]\([$€-2]\ ###,000\)"/>
  </numFmts>
  <fonts count="66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1.5"/>
      <name val="Times New Roman"/>
      <family val="1"/>
    </font>
    <font>
      <sz val="11.5"/>
      <name val="Times New Roman"/>
      <family val="1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i/>
      <sz val="9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b/>
      <sz val="9"/>
      <name val="Times New Roman"/>
      <family val="1"/>
    </font>
    <font>
      <sz val="10"/>
      <color indexed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60"/>
      <name val="Times New Roman"/>
      <family val="1"/>
    </font>
    <font>
      <sz val="10"/>
      <name val="Calibri"/>
      <family val="2"/>
    </font>
    <font>
      <sz val="10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C00000"/>
      <name val="Times New Roman"/>
      <family val="1"/>
    </font>
    <font>
      <sz val="10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8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/>
      <right/>
      <top style="thin"/>
      <bottom/>
    </border>
    <border>
      <left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/>
      <top style="thin"/>
      <bottom/>
    </border>
    <border>
      <left style="thin"/>
      <right style="medium"/>
      <top style="thin"/>
      <bottom>
        <color indexed="63"/>
      </bottom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/>
    </border>
    <border>
      <left style="medium"/>
      <right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/>
      <right style="medium"/>
      <top/>
      <bottom style="thin"/>
    </border>
    <border>
      <left/>
      <right/>
      <top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/>
      <right style="medium"/>
      <top/>
      <bottom/>
    </border>
    <border>
      <left/>
      <right style="medium"/>
      <top style="thin"/>
      <bottom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/>
    </border>
    <border>
      <left style="thin">
        <color indexed="8"/>
      </left>
      <right style="medium"/>
      <top/>
      <bottom style="medium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 style="medium"/>
      <right style="thin">
        <color indexed="8"/>
      </right>
      <top style="medium"/>
      <bottom/>
    </border>
    <border>
      <left style="medium"/>
      <right style="thin">
        <color indexed="8"/>
      </right>
      <top/>
      <bottom/>
    </border>
    <border>
      <left style="medium"/>
      <right style="thin">
        <color indexed="8"/>
      </right>
      <top/>
      <bottom style="medium"/>
    </border>
    <border>
      <left/>
      <right style="medium"/>
      <top style="medium"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medium"/>
    </border>
    <border>
      <left>
        <color indexed="63"/>
      </left>
      <right style="thin">
        <color indexed="8"/>
      </right>
      <top style="medium"/>
      <bottom/>
    </border>
    <border>
      <left>
        <color indexed="63"/>
      </left>
      <right style="thin">
        <color indexed="8"/>
      </right>
      <top/>
      <bottom/>
    </border>
    <border>
      <left>
        <color indexed="63"/>
      </left>
      <right style="thin">
        <color indexed="8"/>
      </right>
      <top/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/>
    </border>
    <border>
      <left/>
      <right style="thin">
        <color indexed="8"/>
      </right>
      <top style="medium"/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thin">
        <color rgb="FF000000"/>
      </right>
      <top style="medium">
        <color indexed="8"/>
      </top>
      <bottom>
        <color indexed="63"/>
      </bottom>
    </border>
    <border>
      <left>
        <color indexed="63"/>
      </left>
      <right style="thin">
        <color rgb="FF000000"/>
      </right>
      <top/>
      <bottom/>
    </border>
    <border>
      <left style="thin">
        <color rgb="FF000000"/>
      </left>
      <right>
        <color indexed="63"/>
      </right>
      <top style="medium">
        <color indexed="8"/>
      </top>
      <bottom style="thin">
        <color rgb="FF000000"/>
      </bottom>
    </border>
    <border>
      <left>
        <color indexed="63"/>
      </left>
      <right>
        <color indexed="63"/>
      </right>
      <top style="medium">
        <color indexed="8"/>
      </top>
      <bottom style="thin">
        <color rgb="FF000000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indexed="8"/>
      </right>
      <top style="thin">
        <color rgb="FF000000"/>
      </top>
      <bottom>
        <color indexed="63"/>
      </bottom>
    </border>
    <border>
      <left style="thin">
        <color rgb="FF000000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63"/>
      </left>
      <right style="thin">
        <color rgb="FF000000"/>
      </right>
      <top style="medium">
        <color indexed="8"/>
      </top>
      <bottom>
        <color indexed="63"/>
      </bottom>
    </border>
    <border>
      <left style="medium"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0" borderId="1" applyNumberFormat="0" applyFill="0" applyAlignment="0" applyProtection="0"/>
    <xf numFmtId="0" fontId="47" fillId="0" borderId="2" applyNumberFormat="0" applyFill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2" fillId="20" borderId="0" applyNumberFormat="0" applyBorder="0" applyAlignment="0" applyProtection="0"/>
    <xf numFmtId="0" fontId="25" fillId="0" borderId="0">
      <alignment/>
      <protection/>
    </xf>
    <xf numFmtId="0" fontId="53" fillId="21" borderId="0" applyNumberFormat="0" applyBorder="0" applyAlignment="0" applyProtection="0"/>
    <xf numFmtId="0" fontId="7" fillId="0" borderId="0" applyNumberFormat="0" applyFill="0" applyBorder="0" applyAlignment="0" applyProtection="0"/>
    <xf numFmtId="0" fontId="54" fillId="0" borderId="0">
      <alignment/>
      <protection/>
    </xf>
    <xf numFmtId="0" fontId="25" fillId="0" borderId="0">
      <alignment/>
      <protection/>
    </xf>
    <xf numFmtId="0" fontId="55" fillId="0" borderId="0" applyNumberFormat="0" applyFill="0" applyBorder="0" applyAlignment="0" applyProtection="0"/>
    <xf numFmtId="0" fontId="56" fillId="22" borderId="4" applyNumberFormat="0" applyAlignment="0" applyProtection="0"/>
    <xf numFmtId="0" fontId="57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0" fillId="31" borderId="6" applyNumberFormat="0" applyFont="0" applyAlignment="0" applyProtection="0"/>
    <xf numFmtId="0" fontId="5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0" fillId="22" borderId="5" applyNumberFormat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3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indent="15"/>
    </xf>
    <xf numFmtId="0" fontId="2" fillId="0" borderId="0" xfId="0" applyFont="1" applyAlignment="1">
      <alignment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14" fontId="1" fillId="0" borderId="13" xfId="0" applyNumberFormat="1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9" fillId="0" borderId="0" xfId="0" applyFont="1" applyAlignment="1">
      <alignment/>
    </xf>
    <xf numFmtId="16" fontId="0" fillId="0" borderId="0" xfId="0" applyNumberFormat="1" applyAlignment="1">
      <alignment/>
    </xf>
    <xf numFmtId="0" fontId="8" fillId="0" borderId="0" xfId="0" applyFont="1" applyAlignment="1">
      <alignment/>
    </xf>
    <xf numFmtId="0" fontId="0" fillId="0" borderId="14" xfId="0" applyBorder="1" applyAlignment="1">
      <alignment/>
    </xf>
    <xf numFmtId="0" fontId="5" fillId="0" borderId="14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3" fillId="0" borderId="17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0" fillId="0" borderId="14" xfId="0" applyFill="1" applyBorder="1" applyAlignment="1">
      <alignment/>
    </xf>
    <xf numFmtId="0" fontId="6" fillId="0" borderId="14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1" fillId="0" borderId="0" xfId="0" applyFont="1" applyBorder="1" applyAlignment="1">
      <alignment vertical="top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vertical="top" wrapText="1"/>
    </xf>
    <xf numFmtId="0" fontId="1" fillId="0" borderId="19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11" fillId="0" borderId="2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13" fillId="0" borderId="22" xfId="0" applyFont="1" applyBorder="1" applyAlignment="1">
      <alignment/>
    </xf>
    <xf numFmtId="0" fontId="8" fillId="0" borderId="23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8" fillId="0" borderId="25" xfId="0" applyFont="1" applyFill="1" applyBorder="1" applyAlignment="1">
      <alignment/>
    </xf>
    <xf numFmtId="0" fontId="13" fillId="0" borderId="26" xfId="0" applyFont="1" applyBorder="1" applyAlignment="1">
      <alignment/>
    </xf>
    <xf numFmtId="176" fontId="0" fillId="0" borderId="0" xfId="0" applyNumberFormat="1" applyAlignment="1">
      <alignment/>
    </xf>
    <xf numFmtId="2" fontId="8" fillId="0" borderId="14" xfId="0" applyNumberFormat="1" applyFont="1" applyBorder="1" applyAlignment="1">
      <alignment/>
    </xf>
    <xf numFmtId="0" fontId="1" fillId="0" borderId="10" xfId="0" applyFont="1" applyFill="1" applyBorder="1" applyAlignment="1">
      <alignment horizontal="center" vertical="top" wrapText="1"/>
    </xf>
    <xf numFmtId="0" fontId="12" fillId="0" borderId="14" xfId="51" applyFont="1" applyBorder="1">
      <alignment/>
      <protection/>
    </xf>
    <xf numFmtId="0" fontId="3" fillId="0" borderId="10" xfId="0" applyFont="1" applyFill="1" applyBorder="1" applyAlignment="1">
      <alignment vertical="top" wrapText="1"/>
    </xf>
    <xf numFmtId="0" fontId="3" fillId="0" borderId="12" xfId="0" applyFont="1" applyFill="1" applyBorder="1" applyAlignment="1">
      <alignment vertical="top" wrapText="1"/>
    </xf>
    <xf numFmtId="176" fontId="2" fillId="0" borderId="12" xfId="0" applyNumberFormat="1" applyFont="1" applyFill="1" applyBorder="1" applyAlignment="1">
      <alignment horizontal="center" vertical="top" wrapText="1"/>
    </xf>
    <xf numFmtId="176" fontId="1" fillId="0" borderId="12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vertical="top" wrapText="1"/>
    </xf>
    <xf numFmtId="0" fontId="1" fillId="0" borderId="14" xfId="0" applyFont="1" applyBorder="1" applyAlignment="1">
      <alignment/>
    </xf>
    <xf numFmtId="0" fontId="0" fillId="0" borderId="24" xfId="0" applyFont="1" applyFill="1" applyBorder="1" applyAlignment="1">
      <alignment/>
    </xf>
    <xf numFmtId="178" fontId="1" fillId="0" borderId="12" xfId="0" applyNumberFormat="1" applyFont="1" applyFill="1" applyBorder="1" applyAlignment="1">
      <alignment horizontal="center" vertical="top" wrapText="1"/>
    </xf>
    <xf numFmtId="2" fontId="2" fillId="0" borderId="12" xfId="0" applyNumberFormat="1" applyFont="1" applyFill="1" applyBorder="1" applyAlignment="1">
      <alignment horizontal="center" vertical="top" wrapText="1"/>
    </xf>
    <xf numFmtId="178" fontId="2" fillId="0" borderId="12" xfId="0" applyNumberFormat="1" applyFont="1" applyFill="1" applyBorder="1" applyAlignment="1">
      <alignment horizontal="center" vertical="top" wrapText="1"/>
    </xf>
    <xf numFmtId="178" fontId="3" fillId="0" borderId="27" xfId="0" applyNumberFormat="1" applyFont="1" applyBorder="1" applyAlignment="1">
      <alignment/>
    </xf>
    <xf numFmtId="178" fontId="3" fillId="0" borderId="14" xfId="0" applyNumberFormat="1" applyFont="1" applyBorder="1" applyAlignment="1">
      <alignment horizontal="center"/>
    </xf>
    <xf numFmtId="178" fontId="3" fillId="0" borderId="14" xfId="0" applyNumberFormat="1" applyFont="1" applyBorder="1" applyAlignment="1">
      <alignment/>
    </xf>
    <xf numFmtId="178" fontId="3" fillId="0" borderId="21" xfId="0" applyNumberFormat="1" applyFont="1" applyBorder="1" applyAlignment="1">
      <alignment/>
    </xf>
    <xf numFmtId="178" fontId="3" fillId="0" borderId="21" xfId="0" applyNumberFormat="1" applyFont="1" applyFill="1" applyBorder="1" applyAlignment="1">
      <alignment/>
    </xf>
    <xf numFmtId="0" fontId="2" fillId="0" borderId="14" xfId="0" applyFont="1" applyFill="1" applyBorder="1" applyAlignment="1">
      <alignment vertical="top" wrapText="1"/>
    </xf>
    <xf numFmtId="0" fontId="1" fillId="0" borderId="14" xfId="0" applyFont="1" applyFill="1" applyBorder="1" applyAlignment="1">
      <alignment vertical="top" wrapText="1"/>
    </xf>
    <xf numFmtId="0" fontId="1" fillId="0" borderId="14" xfId="0" applyFont="1" applyBorder="1" applyAlignment="1">
      <alignment/>
    </xf>
    <xf numFmtId="0" fontId="1" fillId="0" borderId="14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0" fillId="0" borderId="28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0" xfId="0" applyFont="1" applyBorder="1" applyAlignment="1">
      <alignment wrapText="1"/>
    </xf>
    <xf numFmtId="178" fontId="3" fillId="0" borderId="16" xfId="0" applyNumberFormat="1" applyFont="1" applyBorder="1" applyAlignment="1">
      <alignment wrapText="1"/>
    </xf>
    <xf numFmtId="178" fontId="3" fillId="0" borderId="16" xfId="0" applyNumberFormat="1" applyFont="1" applyBorder="1" applyAlignment="1">
      <alignment/>
    </xf>
    <xf numFmtId="0" fontId="0" fillId="0" borderId="29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178" fontId="18" fillId="0" borderId="30" xfId="0" applyNumberFormat="1" applyFont="1" applyBorder="1" applyAlignment="1">
      <alignment horizontal="right"/>
    </xf>
    <xf numFmtId="0" fontId="12" fillId="0" borderId="14" xfId="51" applyFont="1" applyBorder="1" applyAlignment="1">
      <alignment vertical="top" wrapText="1"/>
      <protection/>
    </xf>
    <xf numFmtId="178" fontId="2" fillId="0" borderId="14" xfId="0" applyNumberFormat="1" applyFont="1" applyFill="1" applyBorder="1" applyAlignment="1">
      <alignment vertical="top" wrapText="1"/>
    </xf>
    <xf numFmtId="0" fontId="0" fillId="0" borderId="32" xfId="0" applyFont="1" applyBorder="1" applyAlignment="1">
      <alignment/>
    </xf>
    <xf numFmtId="0" fontId="3" fillId="0" borderId="28" xfId="0" applyFont="1" applyBorder="1" applyAlignment="1">
      <alignment wrapText="1"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37" xfId="0" applyFont="1" applyBorder="1" applyAlignment="1">
      <alignment wrapText="1"/>
    </xf>
    <xf numFmtId="0" fontId="3" fillId="0" borderId="38" xfId="0" applyFont="1" applyBorder="1" applyAlignment="1">
      <alignment/>
    </xf>
    <xf numFmtId="178" fontId="8" fillId="0" borderId="21" xfId="0" applyNumberFormat="1" applyFont="1" applyFill="1" applyBorder="1" applyAlignment="1">
      <alignment/>
    </xf>
    <xf numFmtId="178" fontId="13" fillId="0" borderId="22" xfId="0" applyNumberFormat="1" applyFont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4" xfId="0" applyNumberFormat="1" applyFont="1" applyFill="1" applyBorder="1" applyAlignment="1">
      <alignment vertical="top" wrapText="1"/>
    </xf>
    <xf numFmtId="0" fontId="1" fillId="0" borderId="0" xfId="0" applyFont="1" applyAlignment="1">
      <alignment wrapText="1"/>
    </xf>
    <xf numFmtId="0" fontId="1" fillId="0" borderId="14" xfId="0" applyFont="1" applyBorder="1" applyAlignment="1">
      <alignment wrapText="1"/>
    </xf>
    <xf numFmtId="178" fontId="2" fillId="0" borderId="14" xfId="0" applyNumberFormat="1" applyFont="1" applyBorder="1" applyAlignment="1">
      <alignment/>
    </xf>
    <xf numFmtId="178" fontId="0" fillId="34" borderId="21" xfId="0" applyNumberFormat="1" applyFill="1" applyBorder="1" applyAlignment="1">
      <alignment/>
    </xf>
    <xf numFmtId="0" fontId="10" fillId="0" borderId="14" xfId="51" applyFont="1" applyBorder="1" applyAlignment="1">
      <alignment wrapText="1"/>
      <protection/>
    </xf>
    <xf numFmtId="0" fontId="20" fillId="0" borderId="14" xfId="51" applyFont="1" applyFill="1" applyBorder="1">
      <alignment/>
      <protection/>
    </xf>
    <xf numFmtId="0" fontId="20" fillId="0" borderId="14" xfId="51" applyFont="1" applyBorder="1">
      <alignment/>
      <protection/>
    </xf>
    <xf numFmtId="0" fontId="2" fillId="0" borderId="14" xfId="0" applyFont="1" applyBorder="1" applyAlignment="1">
      <alignment/>
    </xf>
    <xf numFmtId="0" fontId="2" fillId="0" borderId="0" xfId="0" applyFont="1" applyAlignment="1">
      <alignment wrapText="1"/>
    </xf>
    <xf numFmtId="0" fontId="1" fillId="0" borderId="39" xfId="0" applyFont="1" applyFill="1" applyBorder="1" applyAlignment="1">
      <alignment vertical="top" wrapText="1"/>
    </xf>
    <xf numFmtId="0" fontId="2" fillId="0" borderId="40" xfId="0" applyFont="1" applyBorder="1" applyAlignment="1">
      <alignment vertical="top" wrapText="1"/>
    </xf>
    <xf numFmtId="0" fontId="2" fillId="0" borderId="14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12" xfId="0" applyFont="1" applyBorder="1" applyAlignment="1">
      <alignment/>
    </xf>
    <xf numFmtId="178" fontId="3" fillId="0" borderId="29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center" vertical="top" wrapText="1"/>
    </xf>
    <xf numFmtId="0" fontId="4" fillId="0" borderId="0" xfId="0" applyFont="1" applyAlignment="1">
      <alignment/>
    </xf>
    <xf numFmtId="0" fontId="0" fillId="0" borderId="15" xfId="0" applyBorder="1" applyAlignment="1">
      <alignment/>
    </xf>
    <xf numFmtId="0" fontId="0" fillId="0" borderId="35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41" xfId="0" applyBorder="1" applyAlignment="1">
      <alignment/>
    </xf>
    <xf numFmtId="0" fontId="0" fillId="0" borderId="38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/>
    </xf>
    <xf numFmtId="178" fontId="8" fillId="0" borderId="45" xfId="0" applyNumberFormat="1" applyFont="1" applyFill="1" applyBorder="1" applyAlignment="1">
      <alignment/>
    </xf>
    <xf numFmtId="0" fontId="8" fillId="34" borderId="46" xfId="0" applyFont="1" applyFill="1" applyBorder="1" applyAlignment="1">
      <alignment/>
    </xf>
    <xf numFmtId="0" fontId="0" fillId="0" borderId="16" xfId="0" applyBorder="1" applyAlignment="1">
      <alignment/>
    </xf>
    <xf numFmtId="178" fontId="8" fillId="0" borderId="20" xfId="0" applyNumberFormat="1" applyFont="1" applyFill="1" applyBorder="1" applyAlignment="1">
      <alignment/>
    </xf>
    <xf numFmtId="178" fontId="8" fillId="34" borderId="21" xfId="0" applyNumberFormat="1" applyFont="1" applyFill="1" applyBorder="1" applyAlignment="1">
      <alignment/>
    </xf>
    <xf numFmtId="178" fontId="0" fillId="0" borderId="20" xfId="0" applyNumberFormat="1" applyFill="1" applyBorder="1" applyAlignment="1">
      <alignment/>
    </xf>
    <xf numFmtId="0" fontId="0" fillId="34" borderId="21" xfId="0" applyFill="1" applyBorder="1" applyAlignment="1">
      <alignment/>
    </xf>
    <xf numFmtId="0" fontId="8" fillId="34" borderId="21" xfId="0" applyFont="1" applyFill="1" applyBorder="1" applyAlignment="1">
      <alignment/>
    </xf>
    <xf numFmtId="178" fontId="0" fillId="0" borderId="19" xfId="0" applyNumberFormat="1" applyFill="1" applyBorder="1" applyAlignment="1">
      <alignment/>
    </xf>
    <xf numFmtId="178" fontId="11" fillId="0" borderId="20" xfId="0" applyNumberFormat="1" applyFont="1" applyFill="1" applyBorder="1" applyAlignment="1">
      <alignment/>
    </xf>
    <xf numFmtId="178" fontId="11" fillId="34" borderId="21" xfId="0" applyNumberFormat="1" applyFont="1" applyFill="1" applyBorder="1" applyAlignment="1">
      <alignment/>
    </xf>
    <xf numFmtId="0" fontId="0" fillId="0" borderId="23" xfId="0" applyFill="1" applyBorder="1" applyAlignment="1">
      <alignment/>
    </xf>
    <xf numFmtId="178" fontId="8" fillId="34" borderId="46" xfId="0" applyNumberFormat="1" applyFont="1" applyFill="1" applyBorder="1" applyAlignment="1">
      <alignment/>
    </xf>
    <xf numFmtId="178" fontId="0" fillId="0" borderId="21" xfId="0" applyNumberFormat="1" applyFill="1" applyBorder="1" applyAlignment="1">
      <alignment/>
    </xf>
    <xf numFmtId="178" fontId="8" fillId="0" borderId="14" xfId="0" applyNumberFormat="1" applyFont="1" applyFill="1" applyBorder="1" applyAlignment="1">
      <alignment/>
    </xf>
    <xf numFmtId="178" fontId="0" fillId="0" borderId="14" xfId="0" applyNumberFormat="1" applyFill="1" applyBorder="1" applyAlignment="1">
      <alignment/>
    </xf>
    <xf numFmtId="178" fontId="11" fillId="0" borderId="14" xfId="0" applyNumberFormat="1" applyFont="1" applyFill="1" applyBorder="1" applyAlignment="1">
      <alignment/>
    </xf>
    <xf numFmtId="178" fontId="8" fillId="0" borderId="19" xfId="0" applyNumberFormat="1" applyFont="1" applyFill="1" applyBorder="1" applyAlignment="1">
      <alignment/>
    </xf>
    <xf numFmtId="178" fontId="13" fillId="0" borderId="47" xfId="0" applyNumberFormat="1" applyFont="1" applyBorder="1" applyAlignment="1">
      <alignment/>
    </xf>
    <xf numFmtId="0" fontId="0" fillId="0" borderId="20" xfId="0" applyFont="1" applyFill="1" applyBorder="1" applyAlignment="1">
      <alignment/>
    </xf>
    <xf numFmtId="0" fontId="3" fillId="0" borderId="48" xfId="0" applyFont="1" applyFill="1" applyBorder="1" applyAlignment="1">
      <alignment wrapText="1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0" fillId="0" borderId="49" xfId="51" applyFont="1" applyBorder="1" applyAlignment="1">
      <alignment horizontal="center" vertical="center" wrapText="1"/>
      <protection/>
    </xf>
    <xf numFmtId="0" fontId="0" fillId="0" borderId="50" xfId="0" applyFont="1" applyBorder="1" applyAlignment="1">
      <alignment horizontal="right" vertical="center" wrapText="1"/>
    </xf>
    <xf numFmtId="178" fontId="8" fillId="0" borderId="35" xfId="0" applyNumberFormat="1" applyFont="1" applyBorder="1" applyAlignment="1">
      <alignment/>
    </xf>
    <xf numFmtId="178" fontId="8" fillId="0" borderId="27" xfId="51" applyNumberFormat="1" applyFont="1" applyBorder="1" applyAlignment="1">
      <alignment horizontal="right" vertical="center" wrapText="1"/>
      <protection/>
    </xf>
    <xf numFmtId="0" fontId="0" fillId="0" borderId="27" xfId="51" applyFont="1" applyBorder="1" applyAlignment="1">
      <alignment horizontal="center" vertical="center" wrapText="1"/>
      <protection/>
    </xf>
    <xf numFmtId="0" fontId="0" fillId="0" borderId="51" xfId="51" applyFont="1" applyBorder="1" applyAlignment="1">
      <alignment horizontal="center" vertical="center" wrapText="1"/>
      <protection/>
    </xf>
    <xf numFmtId="0" fontId="8" fillId="0" borderId="15" xfId="51" applyFont="1" applyBorder="1" applyAlignment="1">
      <alignment horizontal="center" vertical="center" wrapText="1"/>
      <protection/>
    </xf>
    <xf numFmtId="0" fontId="0" fillId="0" borderId="36" xfId="51" applyFont="1" applyBorder="1" applyAlignment="1">
      <alignment horizontal="center" vertical="center" wrapText="1"/>
      <protection/>
    </xf>
    <xf numFmtId="0" fontId="0" fillId="0" borderId="52" xfId="0" applyFont="1" applyBorder="1" applyAlignment="1">
      <alignment horizontal="right" vertical="center" wrapText="1"/>
    </xf>
    <xf numFmtId="0" fontId="0" fillId="0" borderId="53" xfId="51" applyFont="1" applyBorder="1" applyAlignment="1">
      <alignment horizontal="left" vertical="center" wrapText="1"/>
      <protection/>
    </xf>
    <xf numFmtId="178" fontId="0" fillId="0" borderId="24" xfId="0" applyNumberFormat="1" applyFont="1" applyBorder="1" applyAlignment="1">
      <alignment/>
    </xf>
    <xf numFmtId="0" fontId="0" fillId="0" borderId="20" xfId="51" applyFont="1" applyBorder="1" applyAlignment="1">
      <alignment horizontal="center" vertical="center" wrapText="1"/>
      <protection/>
    </xf>
    <xf numFmtId="178" fontId="0" fillId="0" borderId="16" xfId="0" applyNumberFormat="1" applyFont="1" applyBorder="1" applyAlignment="1">
      <alignment/>
    </xf>
    <xf numFmtId="178" fontId="0" fillId="0" borderId="14" xfId="51" applyNumberFormat="1" applyFont="1" applyBorder="1" applyAlignment="1">
      <alignment horizontal="right" vertical="center" wrapText="1"/>
      <protection/>
    </xf>
    <xf numFmtId="0" fontId="0" fillId="0" borderId="21" xfId="51" applyFont="1" applyBorder="1" applyAlignment="1">
      <alignment horizontal="center" vertical="center" wrapText="1"/>
      <protection/>
    </xf>
    <xf numFmtId="0" fontId="8" fillId="0" borderId="24" xfId="51" applyFont="1" applyBorder="1" applyAlignment="1">
      <alignment horizontal="center" vertical="center" wrapText="1"/>
      <protection/>
    </xf>
    <xf numFmtId="0" fontId="0" fillId="0" borderId="14" xfId="51" applyFont="1" applyBorder="1" applyAlignment="1">
      <alignment horizontal="center" vertical="center" wrapText="1"/>
      <protection/>
    </xf>
    <xf numFmtId="0" fontId="8" fillId="0" borderId="16" xfId="51" applyFont="1" applyBorder="1" applyAlignment="1">
      <alignment horizontal="center" vertical="center" wrapText="1"/>
      <protection/>
    </xf>
    <xf numFmtId="0" fontId="0" fillId="0" borderId="53" xfId="0" applyFont="1" applyBorder="1" applyAlignment="1">
      <alignment/>
    </xf>
    <xf numFmtId="178" fontId="0" fillId="0" borderId="14" xfId="0" applyNumberFormat="1" applyFont="1" applyBorder="1" applyAlignment="1">
      <alignment/>
    </xf>
    <xf numFmtId="0" fontId="0" fillId="0" borderId="14" xfId="51" applyFont="1" applyBorder="1" applyAlignment="1">
      <alignment horizontal="right" vertical="center" wrapText="1"/>
      <protection/>
    </xf>
    <xf numFmtId="0" fontId="0" fillId="0" borderId="52" xfId="0" applyFont="1" applyBorder="1" applyAlignment="1">
      <alignment/>
    </xf>
    <xf numFmtId="0" fontId="8" fillId="0" borderId="53" xfId="0" applyFont="1" applyBorder="1" applyAlignment="1">
      <alignment/>
    </xf>
    <xf numFmtId="178" fontId="8" fillId="0" borderId="24" xfId="0" applyNumberFormat="1" applyFont="1" applyBorder="1" applyAlignment="1">
      <alignment/>
    </xf>
    <xf numFmtId="178" fontId="8" fillId="0" borderId="14" xfId="0" applyNumberFormat="1" applyFont="1" applyBorder="1" applyAlignment="1">
      <alignment horizontal="right"/>
    </xf>
    <xf numFmtId="178" fontId="8" fillId="0" borderId="14" xfId="0" applyNumberFormat="1" applyFont="1" applyBorder="1" applyAlignment="1">
      <alignment/>
    </xf>
    <xf numFmtId="178" fontId="8" fillId="0" borderId="20" xfId="0" applyNumberFormat="1" applyFont="1" applyBorder="1" applyAlignment="1">
      <alignment/>
    </xf>
    <xf numFmtId="178" fontId="8" fillId="0" borderId="16" xfId="0" applyNumberFormat="1" applyFont="1" applyBorder="1" applyAlignment="1">
      <alignment/>
    </xf>
    <xf numFmtId="178" fontId="8" fillId="0" borderId="21" xfId="0" applyNumberFormat="1" applyFont="1" applyBorder="1" applyAlignment="1">
      <alignment/>
    </xf>
    <xf numFmtId="178" fontId="0" fillId="0" borderId="14" xfId="0" applyNumberFormat="1" applyFont="1" applyBorder="1" applyAlignment="1">
      <alignment horizontal="right"/>
    </xf>
    <xf numFmtId="178" fontId="0" fillId="0" borderId="20" xfId="0" applyNumberFormat="1" applyFont="1" applyBorder="1" applyAlignment="1">
      <alignment/>
    </xf>
    <xf numFmtId="178" fontId="0" fillId="35" borderId="14" xfId="0" applyNumberFormat="1" applyFont="1" applyFill="1" applyBorder="1" applyAlignment="1">
      <alignment/>
    </xf>
    <xf numFmtId="178" fontId="0" fillId="0" borderId="21" xfId="0" applyNumberFormat="1" applyFont="1" applyBorder="1" applyAlignment="1">
      <alignment/>
    </xf>
    <xf numFmtId="178" fontId="8" fillId="35" borderId="14" xfId="0" applyNumberFormat="1" applyFont="1" applyFill="1" applyBorder="1" applyAlignment="1">
      <alignment/>
    </xf>
    <xf numFmtId="0" fontId="0" fillId="0" borderId="52" xfId="0" applyFont="1" applyBorder="1" applyAlignment="1">
      <alignment vertical="top"/>
    </xf>
    <xf numFmtId="178" fontId="0" fillId="0" borderId="14" xfId="0" applyNumberFormat="1" applyFont="1" applyBorder="1" applyAlignment="1">
      <alignment/>
    </xf>
    <xf numFmtId="178" fontId="8" fillId="0" borderId="14" xfId="0" applyNumberFormat="1" applyFont="1" applyBorder="1" applyAlignment="1">
      <alignment/>
    </xf>
    <xf numFmtId="0" fontId="8" fillId="0" borderId="53" xfId="0" applyFont="1" applyBorder="1" applyAlignment="1">
      <alignment wrapText="1"/>
    </xf>
    <xf numFmtId="178" fontId="8" fillId="0" borderId="52" xfId="0" applyNumberFormat="1" applyFont="1" applyBorder="1" applyAlignment="1">
      <alignment/>
    </xf>
    <xf numFmtId="178" fontId="8" fillId="0" borderId="54" xfId="0" applyNumberFormat="1" applyFont="1" applyBorder="1" applyAlignment="1">
      <alignment/>
    </xf>
    <xf numFmtId="178" fontId="0" fillId="0" borderId="55" xfId="0" applyNumberFormat="1" applyFont="1" applyBorder="1" applyAlignment="1">
      <alignment/>
    </xf>
    <xf numFmtId="178" fontId="8" fillId="34" borderId="16" xfId="0" applyNumberFormat="1" applyFont="1" applyFill="1" applyBorder="1" applyAlignment="1">
      <alignment/>
    </xf>
    <xf numFmtId="0" fontId="11" fillId="35" borderId="53" xfId="0" applyFont="1" applyFill="1" applyBorder="1" applyAlignment="1">
      <alignment/>
    </xf>
    <xf numFmtId="0" fontId="11" fillId="0" borderId="53" xfId="0" applyFont="1" applyBorder="1" applyAlignment="1">
      <alignment/>
    </xf>
    <xf numFmtId="0" fontId="0" fillId="0" borderId="52" xfId="0" applyFont="1" applyBorder="1" applyAlignment="1">
      <alignment vertical="top" wrapText="1"/>
    </xf>
    <xf numFmtId="178" fontId="0" fillId="0" borderId="24" xfId="0" applyNumberFormat="1" applyFont="1" applyBorder="1" applyAlignment="1">
      <alignment vertical="top" wrapText="1"/>
    </xf>
    <xf numFmtId="178" fontId="0" fillId="0" borderId="14" xfId="0" applyNumberFormat="1" applyFont="1" applyBorder="1" applyAlignment="1">
      <alignment vertical="top" wrapText="1"/>
    </xf>
    <xf numFmtId="178" fontId="8" fillId="0" borderId="14" xfId="0" applyNumberFormat="1" applyFont="1" applyBorder="1" applyAlignment="1">
      <alignment vertical="top" wrapText="1"/>
    </xf>
    <xf numFmtId="178" fontId="8" fillId="0" borderId="20" xfId="0" applyNumberFormat="1" applyFont="1" applyBorder="1" applyAlignment="1">
      <alignment vertical="top" wrapText="1"/>
    </xf>
    <xf numFmtId="178" fontId="0" fillId="0" borderId="16" xfId="0" applyNumberFormat="1" applyFont="1" applyBorder="1" applyAlignment="1">
      <alignment vertical="top" wrapText="1"/>
    </xf>
    <xf numFmtId="178" fontId="8" fillId="0" borderId="21" xfId="0" applyNumberFormat="1" applyFont="1" applyBorder="1" applyAlignment="1">
      <alignment vertical="top" wrapText="1"/>
    </xf>
    <xf numFmtId="178" fontId="0" fillId="0" borderId="20" xfId="0" applyNumberFormat="1" applyFont="1" applyBorder="1" applyAlignment="1">
      <alignment vertical="top" wrapText="1"/>
    </xf>
    <xf numFmtId="178" fontId="8" fillId="0" borderId="16" xfId="0" applyNumberFormat="1" applyFont="1" applyBorder="1" applyAlignment="1">
      <alignment vertical="top" wrapText="1"/>
    </xf>
    <xf numFmtId="178" fontId="0" fillId="0" borderId="21" xfId="0" applyNumberFormat="1" applyFont="1" applyBorder="1" applyAlignment="1">
      <alignment vertical="top" wrapText="1"/>
    </xf>
    <xf numFmtId="0" fontId="8" fillId="0" borderId="56" xfId="0" applyFont="1" applyBorder="1" applyAlignment="1">
      <alignment/>
    </xf>
    <xf numFmtId="0" fontId="0" fillId="0" borderId="57" xfId="0" applyFont="1" applyBorder="1" applyAlignment="1">
      <alignment vertical="top"/>
    </xf>
    <xf numFmtId="178" fontId="8" fillId="0" borderId="25" xfId="0" applyNumberFormat="1" applyFont="1" applyBorder="1" applyAlignment="1">
      <alignment/>
    </xf>
    <xf numFmtId="178" fontId="8" fillId="0" borderId="48" xfId="0" applyNumberFormat="1" applyFont="1" applyBorder="1" applyAlignment="1">
      <alignment/>
    </xf>
    <xf numFmtId="178" fontId="8" fillId="0" borderId="48" xfId="0" applyNumberFormat="1" applyFont="1" applyBorder="1" applyAlignment="1">
      <alignment/>
    </xf>
    <xf numFmtId="178" fontId="8" fillId="0" borderId="19" xfId="0" applyNumberFormat="1" applyFont="1" applyBorder="1" applyAlignment="1">
      <alignment/>
    </xf>
    <xf numFmtId="178" fontId="8" fillId="0" borderId="29" xfId="0" applyNumberFormat="1" applyFont="1" applyBorder="1" applyAlignment="1">
      <alignment/>
    </xf>
    <xf numFmtId="178" fontId="8" fillId="0" borderId="58" xfId="0" applyNumberFormat="1" applyFont="1" applyBorder="1" applyAlignment="1">
      <alignment/>
    </xf>
    <xf numFmtId="178" fontId="0" fillId="0" borderId="19" xfId="0" applyNumberFormat="1" applyFont="1" applyBorder="1" applyAlignment="1">
      <alignment/>
    </xf>
    <xf numFmtId="178" fontId="0" fillId="0" borderId="29" xfId="0" applyNumberFormat="1" applyFont="1" applyBorder="1" applyAlignment="1">
      <alignment/>
    </xf>
    <xf numFmtId="178" fontId="0" fillId="0" borderId="48" xfId="0" applyNumberFormat="1" applyFont="1" applyBorder="1" applyAlignment="1">
      <alignment/>
    </xf>
    <xf numFmtId="178" fontId="0" fillId="0" borderId="58" xfId="0" applyNumberFormat="1" applyFont="1" applyBorder="1" applyAlignment="1">
      <alignment/>
    </xf>
    <xf numFmtId="178" fontId="8" fillId="0" borderId="59" xfId="0" applyNumberFormat="1" applyFont="1" applyBorder="1" applyAlignment="1">
      <alignment/>
    </xf>
    <xf numFmtId="178" fontId="8" fillId="0" borderId="60" xfId="0" applyNumberFormat="1" applyFont="1" applyBorder="1" applyAlignment="1">
      <alignment/>
    </xf>
    <xf numFmtId="178" fontId="8" fillId="0" borderId="60" xfId="0" applyNumberFormat="1" applyFont="1" applyBorder="1" applyAlignment="1">
      <alignment/>
    </xf>
    <xf numFmtId="178" fontId="8" fillId="0" borderId="61" xfId="0" applyNumberFormat="1" applyFont="1" applyBorder="1" applyAlignment="1">
      <alignment/>
    </xf>
    <xf numFmtId="0" fontId="8" fillId="0" borderId="53" xfId="0" applyFont="1" applyBorder="1" applyAlignment="1">
      <alignment horizontal="left"/>
    </xf>
    <xf numFmtId="0" fontId="17" fillId="0" borderId="53" xfId="0" applyFont="1" applyBorder="1" applyAlignment="1">
      <alignment/>
    </xf>
    <xf numFmtId="178" fontId="17" fillId="0" borderId="21" xfId="0" applyNumberFormat="1" applyFont="1" applyBorder="1" applyAlignment="1">
      <alignment/>
    </xf>
    <xf numFmtId="178" fontId="12" fillId="0" borderId="14" xfId="0" applyNumberFormat="1" applyFont="1" applyBorder="1" applyAlignment="1">
      <alignment/>
    </xf>
    <xf numFmtId="0" fontId="8" fillId="0" borderId="39" xfId="0" applyFont="1" applyFill="1" applyBorder="1" applyAlignment="1">
      <alignment/>
    </xf>
    <xf numFmtId="0" fontId="8" fillId="35" borderId="53" xfId="0" applyFont="1" applyFill="1" applyBorder="1" applyAlignment="1">
      <alignment/>
    </xf>
    <xf numFmtId="0" fontId="8" fillId="0" borderId="62" xfId="0" applyFont="1" applyBorder="1" applyAlignment="1">
      <alignment/>
    </xf>
    <xf numFmtId="178" fontId="8" fillId="0" borderId="63" xfId="0" applyNumberFormat="1" applyFont="1" applyBorder="1" applyAlignment="1">
      <alignment/>
    </xf>
    <xf numFmtId="178" fontId="8" fillId="0" borderId="64" xfId="0" applyNumberFormat="1" applyFont="1" applyBorder="1" applyAlignment="1">
      <alignment/>
    </xf>
    <xf numFmtId="178" fontId="8" fillId="0" borderId="64" xfId="0" applyNumberFormat="1" applyFont="1" applyBorder="1" applyAlignment="1">
      <alignment/>
    </xf>
    <xf numFmtId="178" fontId="8" fillId="0" borderId="65" xfId="0" applyNumberFormat="1" applyFont="1" applyBorder="1" applyAlignment="1">
      <alignment/>
    </xf>
    <xf numFmtId="178" fontId="8" fillId="0" borderId="41" xfId="0" applyNumberFormat="1" applyFont="1" applyBorder="1" applyAlignment="1">
      <alignment/>
    </xf>
    <xf numFmtId="178" fontId="0" fillId="0" borderId="66" xfId="0" applyNumberFormat="1" applyFont="1" applyBorder="1" applyAlignment="1">
      <alignment/>
    </xf>
    <xf numFmtId="178" fontId="0" fillId="0" borderId="65" xfId="0" applyNumberFormat="1" applyFont="1" applyBorder="1" applyAlignment="1">
      <alignment/>
    </xf>
    <xf numFmtId="178" fontId="8" fillId="0" borderId="64" xfId="0" applyNumberFormat="1" applyFont="1" applyBorder="1" applyAlignment="1">
      <alignment horizontal="right" wrapText="1"/>
    </xf>
    <xf numFmtId="178" fontId="8" fillId="0" borderId="66" xfId="0" applyNumberFormat="1" applyFont="1" applyBorder="1" applyAlignment="1">
      <alignment/>
    </xf>
    <xf numFmtId="0" fontId="0" fillId="0" borderId="67" xfId="0" applyFont="1" applyBorder="1" applyAlignment="1">
      <alignment vertical="top"/>
    </xf>
    <xf numFmtId="0" fontId="8" fillId="0" borderId="68" xfId="0" applyFont="1" applyBorder="1" applyAlignment="1">
      <alignment horizontal="right"/>
    </xf>
    <xf numFmtId="178" fontId="8" fillId="0" borderId="69" xfId="0" applyNumberFormat="1" applyFont="1" applyFill="1" applyBorder="1" applyAlignment="1">
      <alignment/>
    </xf>
    <xf numFmtId="178" fontId="8" fillId="0" borderId="60" xfId="0" applyNumberFormat="1" applyFont="1" applyFill="1" applyBorder="1" applyAlignment="1">
      <alignment/>
    </xf>
    <xf numFmtId="178" fontId="8" fillId="0" borderId="70" xfId="0" applyNumberFormat="1" applyFont="1" applyFill="1" applyBorder="1" applyAlignment="1">
      <alignment/>
    </xf>
    <xf numFmtId="178" fontId="8" fillId="0" borderId="59" xfId="0" applyNumberFormat="1" applyFont="1" applyFill="1" applyBorder="1" applyAlignment="1">
      <alignment/>
    </xf>
    <xf numFmtId="178" fontId="8" fillId="0" borderId="61" xfId="0" applyNumberFormat="1" applyFont="1" applyFill="1" applyBorder="1" applyAlignment="1">
      <alignment/>
    </xf>
    <xf numFmtId="178" fontId="8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8" fillId="0" borderId="11" xfId="0" applyFont="1" applyBorder="1" applyAlignment="1">
      <alignment/>
    </xf>
    <xf numFmtId="178" fontId="8" fillId="34" borderId="26" xfId="0" applyNumberFormat="1" applyFont="1" applyFill="1" applyBorder="1" applyAlignment="1">
      <alignment/>
    </xf>
    <xf numFmtId="178" fontId="8" fillId="0" borderId="22" xfId="0" applyNumberFormat="1" applyFont="1" applyBorder="1" applyAlignment="1">
      <alignment/>
    </xf>
    <xf numFmtId="178" fontId="8" fillId="0" borderId="22" xfId="0" applyNumberFormat="1" applyFont="1" applyBorder="1" applyAlignment="1">
      <alignment/>
    </xf>
    <xf numFmtId="178" fontId="8" fillId="34" borderId="31" xfId="0" applyNumberFormat="1" applyFont="1" applyFill="1" applyBorder="1" applyAlignment="1">
      <alignment/>
    </xf>
    <xf numFmtId="178" fontId="8" fillId="0" borderId="30" xfId="0" applyNumberFormat="1" applyFont="1" applyFill="1" applyBorder="1" applyAlignment="1">
      <alignment/>
    </xf>
    <xf numFmtId="178" fontId="8" fillId="34" borderId="47" xfId="0" applyNumberFormat="1" applyFont="1" applyFill="1" applyBorder="1" applyAlignment="1">
      <alignment/>
    </xf>
    <xf numFmtId="178" fontId="8" fillId="0" borderId="17" xfId="0" applyNumberFormat="1" applyFont="1" applyBorder="1" applyAlignment="1">
      <alignment/>
    </xf>
    <xf numFmtId="178" fontId="8" fillId="0" borderId="31" xfId="0" applyNumberFormat="1" applyFont="1" applyBorder="1" applyAlignment="1">
      <alignment/>
    </xf>
    <xf numFmtId="178" fontId="8" fillId="0" borderId="71" xfId="0" applyNumberFormat="1" applyFont="1" applyBorder="1" applyAlignment="1">
      <alignment/>
    </xf>
    <xf numFmtId="178" fontId="8" fillId="0" borderId="47" xfId="0" applyNumberFormat="1" applyFont="1" applyBorder="1" applyAlignment="1">
      <alignment/>
    </xf>
    <xf numFmtId="178" fontId="8" fillId="34" borderId="71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21" fillId="0" borderId="0" xfId="0" applyFont="1" applyAlignment="1">
      <alignment/>
    </xf>
    <xf numFmtId="0" fontId="0" fillId="0" borderId="72" xfId="51" applyFont="1" applyBorder="1" applyAlignment="1">
      <alignment horizontal="center" vertical="center" wrapText="1"/>
      <protection/>
    </xf>
    <xf numFmtId="0" fontId="10" fillId="0" borderId="72" xfId="51" applyFont="1" applyBorder="1" applyAlignment="1">
      <alignment horizontal="center" vertical="center" wrapText="1"/>
      <protection/>
    </xf>
    <xf numFmtId="0" fontId="0" fillId="0" borderId="10" xfId="0" applyBorder="1" applyAlignment="1">
      <alignment vertical="top"/>
    </xf>
    <xf numFmtId="0" fontId="22" fillId="0" borderId="10" xfId="0" applyFont="1" applyBorder="1" applyAlignment="1">
      <alignment wrapText="1"/>
    </xf>
    <xf numFmtId="178" fontId="8" fillId="0" borderId="30" xfId="0" applyNumberFormat="1" applyFont="1" applyBorder="1" applyAlignment="1">
      <alignment/>
    </xf>
    <xf numFmtId="178" fontId="8" fillId="0" borderId="26" xfId="0" applyNumberFormat="1" applyFont="1" applyBorder="1" applyAlignment="1">
      <alignment/>
    </xf>
    <xf numFmtId="178" fontId="8" fillId="0" borderId="11" xfId="0" applyNumberFormat="1" applyFont="1" applyBorder="1" applyAlignment="1">
      <alignment/>
    </xf>
    <xf numFmtId="0" fontId="0" fillId="0" borderId="73" xfId="0" applyBorder="1" applyAlignment="1">
      <alignment vertical="top"/>
    </xf>
    <xf numFmtId="0" fontId="8" fillId="0" borderId="73" xfId="51" applyFont="1" applyBorder="1" applyAlignment="1">
      <alignment horizontal="left" vertical="center" wrapText="1"/>
      <protection/>
    </xf>
    <xf numFmtId="178" fontId="8" fillId="0" borderId="23" xfId="0" applyNumberFormat="1" applyFont="1" applyBorder="1" applyAlignment="1">
      <alignment/>
    </xf>
    <xf numFmtId="0" fontId="0" fillId="0" borderId="45" xfId="51" applyFont="1" applyBorder="1" applyAlignment="1">
      <alignment horizontal="center" vertical="center" wrapText="1"/>
      <protection/>
    </xf>
    <xf numFmtId="178" fontId="8" fillId="0" borderId="44" xfId="51" applyNumberFormat="1" applyFont="1" applyBorder="1" applyAlignment="1">
      <alignment horizontal="right" vertical="center" wrapText="1"/>
      <protection/>
    </xf>
    <xf numFmtId="178" fontId="8" fillId="0" borderId="51" xfId="51" applyNumberFormat="1" applyFont="1" applyBorder="1" applyAlignment="1">
      <alignment horizontal="right" vertical="center" wrapText="1"/>
      <protection/>
    </xf>
    <xf numFmtId="178" fontId="8" fillId="0" borderId="46" xfId="51" applyNumberFormat="1" applyFont="1" applyBorder="1" applyAlignment="1">
      <alignment horizontal="right" vertical="center" wrapText="1"/>
      <protection/>
    </xf>
    <xf numFmtId="178" fontId="8" fillId="0" borderId="51" xfId="0" applyNumberFormat="1" applyFont="1" applyBorder="1" applyAlignment="1">
      <alignment/>
    </xf>
    <xf numFmtId="178" fontId="8" fillId="0" borderId="45" xfId="0" applyNumberFormat="1" applyFont="1" applyBorder="1" applyAlignment="1">
      <alignment/>
    </xf>
    <xf numFmtId="178" fontId="8" fillId="0" borderId="44" xfId="0" applyNumberFormat="1" applyFont="1" applyBorder="1" applyAlignment="1">
      <alignment/>
    </xf>
    <xf numFmtId="178" fontId="8" fillId="0" borderId="46" xfId="0" applyNumberFormat="1" applyFont="1" applyBorder="1" applyAlignment="1">
      <alignment/>
    </xf>
    <xf numFmtId="178" fontId="8" fillId="0" borderId="74" xfId="0" applyNumberFormat="1" applyFont="1" applyBorder="1" applyAlignment="1">
      <alignment/>
    </xf>
    <xf numFmtId="178" fontId="8" fillId="0" borderId="75" xfId="0" applyNumberFormat="1" applyFont="1" applyBorder="1" applyAlignment="1">
      <alignment/>
    </xf>
    <xf numFmtId="178" fontId="8" fillId="0" borderId="76" xfId="0" applyNumberFormat="1" applyFont="1" applyBorder="1" applyAlignment="1">
      <alignment/>
    </xf>
    <xf numFmtId="0" fontId="8" fillId="0" borderId="73" xfId="0" applyFont="1" applyBorder="1" applyAlignment="1">
      <alignment/>
    </xf>
    <xf numFmtId="0" fontId="0" fillId="0" borderId="53" xfId="0" applyBorder="1" applyAlignment="1">
      <alignment vertical="top"/>
    </xf>
    <xf numFmtId="178" fontId="0" fillId="35" borderId="14" xfId="0" applyNumberFormat="1" applyFill="1" applyBorder="1" applyAlignment="1">
      <alignment/>
    </xf>
    <xf numFmtId="178" fontId="0" fillId="0" borderId="21" xfId="0" applyNumberFormat="1" applyBorder="1" applyAlignment="1">
      <alignment/>
    </xf>
    <xf numFmtId="178" fontId="0" fillId="0" borderId="14" xfId="0" applyNumberFormat="1" applyBorder="1" applyAlignment="1">
      <alignment/>
    </xf>
    <xf numFmtId="178" fontId="0" fillId="0" borderId="20" xfId="0" applyNumberFormat="1" applyBorder="1" applyAlignment="1">
      <alignment/>
    </xf>
    <xf numFmtId="178" fontId="0" fillId="0" borderId="16" xfId="0" applyNumberFormat="1" applyBorder="1" applyAlignment="1">
      <alignment/>
    </xf>
    <xf numFmtId="178" fontId="8" fillId="0" borderId="55" xfId="0" applyNumberFormat="1" applyFont="1" applyBorder="1" applyAlignment="1">
      <alignment/>
    </xf>
    <xf numFmtId="178" fontId="0" fillId="0" borderId="54" xfId="0" applyNumberFormat="1" applyBorder="1" applyAlignment="1">
      <alignment/>
    </xf>
    <xf numFmtId="178" fontId="13" fillId="0" borderId="16" xfId="0" applyNumberFormat="1" applyFont="1" applyBorder="1" applyAlignment="1">
      <alignment/>
    </xf>
    <xf numFmtId="178" fontId="0" fillId="0" borderId="24" xfId="0" applyNumberFormat="1" applyBorder="1" applyAlignment="1">
      <alignment/>
    </xf>
    <xf numFmtId="178" fontId="0" fillId="0" borderId="55" xfId="0" applyNumberFormat="1" applyBorder="1" applyAlignment="1">
      <alignment/>
    </xf>
    <xf numFmtId="0" fontId="23" fillId="0" borderId="53" xfId="0" applyFont="1" applyBorder="1" applyAlignment="1">
      <alignment wrapText="1"/>
    </xf>
    <xf numFmtId="178" fontId="0" fillId="0" borderId="52" xfId="0" applyNumberFormat="1" applyBorder="1" applyAlignment="1">
      <alignment/>
    </xf>
    <xf numFmtId="0" fontId="11" fillId="0" borderId="53" xfId="0" applyFont="1" applyBorder="1" applyAlignment="1">
      <alignment wrapText="1"/>
    </xf>
    <xf numFmtId="0" fontId="0" fillId="0" borderId="53" xfId="0" applyBorder="1" applyAlignment="1">
      <alignment/>
    </xf>
    <xf numFmtId="0" fontId="0" fillId="0" borderId="62" xfId="0" applyBorder="1" applyAlignment="1">
      <alignment vertical="top"/>
    </xf>
    <xf numFmtId="178" fontId="0" fillId="0" borderId="11" xfId="0" applyNumberFormat="1" applyBorder="1" applyAlignment="1">
      <alignment/>
    </xf>
    <xf numFmtId="178" fontId="8" fillId="0" borderId="77" xfId="0" applyNumberFormat="1" applyFont="1" applyBorder="1" applyAlignment="1">
      <alignment/>
    </xf>
    <xf numFmtId="178" fontId="0" fillId="0" borderId="45" xfId="0" applyNumberFormat="1" applyBorder="1" applyAlignment="1">
      <alignment/>
    </xf>
    <xf numFmtId="178" fontId="8" fillId="0" borderId="50" xfId="0" applyNumberFormat="1" applyFont="1" applyBorder="1" applyAlignment="1">
      <alignment/>
    </xf>
    <xf numFmtId="178" fontId="8" fillId="0" borderId="27" xfId="0" applyNumberFormat="1" applyFont="1" applyBorder="1" applyAlignment="1">
      <alignment/>
    </xf>
    <xf numFmtId="178" fontId="0" fillId="0" borderId="34" xfId="0" applyNumberFormat="1" applyBorder="1" applyAlignment="1">
      <alignment/>
    </xf>
    <xf numFmtId="178" fontId="0" fillId="0" borderId="76" xfId="0" applyNumberFormat="1" applyBorder="1" applyAlignment="1">
      <alignment/>
    </xf>
    <xf numFmtId="178" fontId="8" fillId="0" borderId="28" xfId="0" applyNumberFormat="1" applyFont="1" applyBorder="1" applyAlignment="1">
      <alignment/>
    </xf>
    <xf numFmtId="178" fontId="0" fillId="0" borderId="36" xfId="0" applyNumberFormat="1" applyBorder="1" applyAlignment="1">
      <alignment/>
    </xf>
    <xf numFmtId="178" fontId="0" fillId="0" borderId="74" xfId="0" applyNumberFormat="1" applyBorder="1" applyAlignment="1">
      <alignment/>
    </xf>
    <xf numFmtId="178" fontId="0" fillId="0" borderId="51" xfId="0" applyNumberFormat="1" applyBorder="1" applyAlignment="1">
      <alignment/>
    </xf>
    <xf numFmtId="178" fontId="0" fillId="0" borderId="78" xfId="0" applyNumberFormat="1" applyBorder="1" applyAlignment="1">
      <alignment/>
    </xf>
    <xf numFmtId="0" fontId="23" fillId="0" borderId="53" xfId="0" applyFont="1" applyBorder="1" applyAlignment="1">
      <alignment/>
    </xf>
    <xf numFmtId="0" fontId="0" fillId="0" borderId="56" xfId="0" applyBorder="1" applyAlignment="1">
      <alignment vertical="top"/>
    </xf>
    <xf numFmtId="178" fontId="0" fillId="0" borderId="41" xfId="0" applyNumberFormat="1" applyBorder="1" applyAlignment="1">
      <alignment/>
    </xf>
    <xf numFmtId="178" fontId="0" fillId="0" borderId="64" xfId="0" applyNumberFormat="1" applyBorder="1" applyAlignment="1">
      <alignment/>
    </xf>
    <xf numFmtId="178" fontId="0" fillId="0" borderId="66" xfId="0" applyNumberFormat="1" applyBorder="1" applyAlignment="1">
      <alignment/>
    </xf>
    <xf numFmtId="178" fontId="0" fillId="0" borderId="63" xfId="0" applyNumberFormat="1" applyBorder="1" applyAlignment="1">
      <alignment/>
    </xf>
    <xf numFmtId="178" fontId="0" fillId="0" borderId="64" xfId="0" applyNumberFormat="1" applyFont="1" applyBorder="1" applyAlignment="1">
      <alignment/>
    </xf>
    <xf numFmtId="178" fontId="8" fillId="34" borderId="30" xfId="0" applyNumberFormat="1" applyFont="1" applyFill="1" applyBorder="1" applyAlignment="1">
      <alignment/>
    </xf>
    <xf numFmtId="178" fontId="8" fillId="34" borderId="22" xfId="0" applyNumberFormat="1" applyFont="1" applyFill="1" applyBorder="1" applyAlignment="1">
      <alignment/>
    </xf>
    <xf numFmtId="178" fontId="0" fillId="0" borderId="71" xfId="0" applyNumberFormat="1" applyBorder="1" applyAlignment="1">
      <alignment/>
    </xf>
    <xf numFmtId="178" fontId="0" fillId="0" borderId="22" xfId="0" applyNumberFormat="1" applyBorder="1" applyAlignment="1">
      <alignment/>
    </xf>
    <xf numFmtId="0" fontId="8" fillId="0" borderId="39" xfId="0" applyFont="1" applyBorder="1" applyAlignment="1">
      <alignment wrapText="1"/>
    </xf>
    <xf numFmtId="178" fontId="8" fillId="0" borderId="15" xfId="0" applyNumberFormat="1" applyFont="1" applyBorder="1" applyAlignment="1">
      <alignment/>
    </xf>
    <xf numFmtId="178" fontId="0" fillId="0" borderId="75" xfId="0" applyNumberFormat="1" applyBorder="1" applyAlignment="1">
      <alignment/>
    </xf>
    <xf numFmtId="178" fontId="8" fillId="34" borderId="14" xfId="0" applyNumberFormat="1" applyFont="1" applyFill="1" applyBorder="1" applyAlignment="1">
      <alignment/>
    </xf>
    <xf numFmtId="178" fontId="0" fillId="34" borderId="16" xfId="0" applyNumberFormat="1" applyFont="1" applyFill="1" applyBorder="1" applyAlignment="1">
      <alignment/>
    </xf>
    <xf numFmtId="178" fontId="0" fillId="34" borderId="14" xfId="0" applyNumberFormat="1" applyFont="1" applyFill="1" applyBorder="1" applyAlignment="1">
      <alignment/>
    </xf>
    <xf numFmtId="0" fontId="11" fillId="0" borderId="56" xfId="0" applyFont="1" applyBorder="1" applyAlignment="1">
      <alignment/>
    </xf>
    <xf numFmtId="0" fontId="11" fillId="35" borderId="75" xfId="0" applyFont="1" applyFill="1" applyBorder="1" applyAlignment="1">
      <alignment/>
    </xf>
    <xf numFmtId="0" fontId="11" fillId="35" borderId="75" xfId="0" applyFont="1" applyFill="1" applyBorder="1" applyAlignment="1">
      <alignment vertical="top" wrapText="1"/>
    </xf>
    <xf numFmtId="0" fontId="12" fillId="0" borderId="53" xfId="0" applyFont="1" applyBorder="1" applyAlignment="1">
      <alignment/>
    </xf>
    <xf numFmtId="178" fontId="0" fillId="0" borderId="29" xfId="0" applyNumberFormat="1" applyBorder="1" applyAlignment="1">
      <alignment/>
    </xf>
    <xf numFmtId="178" fontId="0" fillId="0" borderId="48" xfId="0" applyNumberFormat="1" applyBorder="1" applyAlignment="1">
      <alignment/>
    </xf>
    <xf numFmtId="178" fontId="0" fillId="0" borderId="58" xfId="0" applyNumberFormat="1" applyBorder="1" applyAlignment="1">
      <alignment/>
    </xf>
    <xf numFmtId="0" fontId="22" fillId="0" borderId="10" xfId="0" applyFont="1" applyBorder="1" applyAlignment="1">
      <alignment horizontal="left" vertical="center" wrapText="1"/>
    </xf>
    <xf numFmtId="0" fontId="0" fillId="0" borderId="53" xfId="0" applyBorder="1" applyAlignment="1">
      <alignment vertical="top" wrapText="1"/>
    </xf>
    <xf numFmtId="0" fontId="11" fillId="35" borderId="53" xfId="0" applyFont="1" applyFill="1" applyBorder="1" applyAlignment="1">
      <alignment vertical="top" wrapText="1"/>
    </xf>
    <xf numFmtId="178" fontId="0" fillId="0" borderId="16" xfId="0" applyNumberFormat="1" applyFont="1" applyBorder="1" applyAlignment="1">
      <alignment wrapText="1"/>
    </xf>
    <xf numFmtId="178" fontId="0" fillId="0" borderId="14" xfId="0" applyNumberFormat="1" applyBorder="1" applyAlignment="1">
      <alignment wrapText="1"/>
    </xf>
    <xf numFmtId="178" fontId="8" fillId="0" borderId="14" xfId="0" applyNumberFormat="1" applyFont="1" applyBorder="1" applyAlignment="1">
      <alignment wrapText="1"/>
    </xf>
    <xf numFmtId="178" fontId="8" fillId="0" borderId="21" xfId="0" applyNumberFormat="1" applyFont="1" applyBorder="1" applyAlignment="1">
      <alignment wrapText="1"/>
    </xf>
    <xf numFmtId="178" fontId="0" fillId="0" borderId="24" xfId="0" applyNumberFormat="1" applyBorder="1" applyAlignment="1">
      <alignment wrapText="1"/>
    </xf>
    <xf numFmtId="178" fontId="0" fillId="35" borderId="14" xfId="0" applyNumberFormat="1" applyFill="1" applyBorder="1" applyAlignment="1">
      <alignment wrapText="1"/>
    </xf>
    <xf numFmtId="178" fontId="0" fillId="0" borderId="14" xfId="0" applyNumberFormat="1" applyBorder="1" applyAlignment="1">
      <alignment vertical="top" wrapText="1"/>
    </xf>
    <xf numFmtId="178" fontId="0" fillId="0" borderId="20" xfId="0" applyNumberFormat="1" applyBorder="1" applyAlignment="1">
      <alignment vertical="top" wrapText="1"/>
    </xf>
    <xf numFmtId="178" fontId="0" fillId="0" borderId="21" xfId="0" applyNumberFormat="1" applyBorder="1" applyAlignment="1">
      <alignment vertical="top" wrapText="1"/>
    </xf>
    <xf numFmtId="178" fontId="0" fillId="0" borderId="16" xfId="0" applyNumberFormat="1" applyBorder="1" applyAlignment="1">
      <alignment vertical="top" wrapText="1"/>
    </xf>
    <xf numFmtId="0" fontId="11" fillId="0" borderId="53" xfId="0" applyFont="1" applyBorder="1" applyAlignment="1">
      <alignment vertical="top" wrapText="1"/>
    </xf>
    <xf numFmtId="178" fontId="0" fillId="0" borderId="52" xfId="0" applyNumberFormat="1" applyFont="1" applyBorder="1" applyAlignment="1">
      <alignment/>
    </xf>
    <xf numFmtId="0" fontId="0" fillId="35" borderId="56" xfId="0" applyFont="1" applyFill="1" applyBorder="1" applyAlignment="1">
      <alignment/>
    </xf>
    <xf numFmtId="178" fontId="0" fillId="0" borderId="25" xfId="0" applyNumberFormat="1" applyBorder="1" applyAlignment="1">
      <alignment/>
    </xf>
    <xf numFmtId="178" fontId="0" fillId="0" borderId="19" xfId="0" applyNumberFormat="1" applyBorder="1" applyAlignment="1">
      <alignment/>
    </xf>
    <xf numFmtId="0" fontId="0" fillId="0" borderId="75" xfId="0" applyBorder="1" applyAlignment="1">
      <alignment vertical="top"/>
    </xf>
    <xf numFmtId="0" fontId="8" fillId="0" borderId="40" xfId="0" applyFont="1" applyBorder="1" applyAlignment="1">
      <alignment/>
    </xf>
    <xf numFmtId="178" fontId="8" fillId="0" borderId="34" xfId="0" applyNumberFormat="1" applyFont="1" applyBorder="1" applyAlignment="1">
      <alignment/>
    </xf>
    <xf numFmtId="178" fontId="8" fillId="0" borderId="40" xfId="0" applyNumberFormat="1" applyFont="1" applyBorder="1" applyAlignment="1">
      <alignment/>
    </xf>
    <xf numFmtId="178" fontId="0" fillId="0" borderId="50" xfId="0" applyNumberFormat="1" applyBorder="1" applyAlignment="1">
      <alignment/>
    </xf>
    <xf numFmtId="178" fontId="0" fillId="0" borderId="27" xfId="0" applyNumberFormat="1" applyBorder="1" applyAlignment="1">
      <alignment/>
    </xf>
    <xf numFmtId="0" fontId="0" fillId="0" borderId="52" xfId="0" applyBorder="1" applyAlignment="1">
      <alignment vertical="top"/>
    </xf>
    <xf numFmtId="0" fontId="11" fillId="0" borderId="52" xfId="0" applyFont="1" applyFill="1" applyBorder="1" applyAlignment="1">
      <alignment vertical="top" wrapText="1"/>
    </xf>
    <xf numFmtId="0" fontId="0" fillId="0" borderId="20" xfId="0" applyBorder="1" applyAlignment="1">
      <alignment vertical="top"/>
    </xf>
    <xf numFmtId="178" fontId="0" fillId="0" borderId="44" xfId="0" applyNumberFormat="1" applyBorder="1" applyAlignment="1">
      <alignment/>
    </xf>
    <xf numFmtId="178" fontId="0" fillId="0" borderId="46" xfId="0" applyNumberFormat="1" applyBorder="1" applyAlignment="1">
      <alignment/>
    </xf>
    <xf numFmtId="178" fontId="0" fillId="0" borderId="32" xfId="0" applyNumberFormat="1" applyFont="1" applyBorder="1" applyAlignment="1">
      <alignment/>
    </xf>
    <xf numFmtId="178" fontId="0" fillId="0" borderId="32" xfId="0" applyNumberFormat="1" applyBorder="1" applyAlignment="1">
      <alignment/>
    </xf>
    <xf numFmtId="178" fontId="0" fillId="0" borderId="57" xfId="0" applyNumberFormat="1" applyBorder="1" applyAlignment="1">
      <alignment/>
    </xf>
    <xf numFmtId="178" fontId="0" fillId="0" borderId="79" xfId="0" applyNumberFormat="1" applyBorder="1" applyAlignment="1">
      <alignment/>
    </xf>
    <xf numFmtId="0" fontId="8" fillId="0" borderId="10" xfId="0" applyFont="1" applyBorder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/>
    </xf>
    <xf numFmtId="2" fontId="8" fillId="0" borderId="21" xfId="0" applyNumberFormat="1" applyFont="1" applyBorder="1" applyAlignment="1">
      <alignment/>
    </xf>
    <xf numFmtId="0" fontId="12" fillId="0" borderId="14" xfId="51" applyFont="1" applyBorder="1" applyAlignment="1">
      <alignment wrapText="1"/>
      <protection/>
    </xf>
    <xf numFmtId="0" fontId="12" fillId="0" borderId="14" xfId="51" applyFont="1" applyBorder="1" applyAlignment="1">
      <alignment/>
      <protection/>
    </xf>
    <xf numFmtId="0" fontId="12" fillId="0" borderId="14" xfId="0" applyFont="1" applyBorder="1" applyAlignment="1">
      <alignment wrapText="1"/>
    </xf>
    <xf numFmtId="2" fontId="8" fillId="0" borderId="24" xfId="0" applyNumberFormat="1" applyFont="1" applyBorder="1" applyAlignment="1">
      <alignment/>
    </xf>
    <xf numFmtId="0" fontId="0" fillId="0" borderId="16" xfId="0" applyFont="1" applyBorder="1" applyAlignment="1">
      <alignment horizontal="left"/>
    </xf>
    <xf numFmtId="0" fontId="0" fillId="0" borderId="29" xfId="0" applyFont="1" applyBorder="1" applyAlignment="1">
      <alignment horizontal="left"/>
    </xf>
    <xf numFmtId="0" fontId="12" fillId="0" borderId="48" xfId="51" applyFont="1" applyBorder="1" applyAlignment="1">
      <alignment vertical="top" wrapText="1"/>
      <protection/>
    </xf>
    <xf numFmtId="2" fontId="8" fillId="0" borderId="48" xfId="0" applyNumberFormat="1" applyFont="1" applyBorder="1" applyAlignment="1">
      <alignment/>
    </xf>
    <xf numFmtId="2" fontId="8" fillId="0" borderId="58" xfId="0" applyNumberFormat="1" applyFont="1" applyBorder="1" applyAlignment="1">
      <alignment/>
    </xf>
    <xf numFmtId="0" fontId="0" fillId="0" borderId="30" xfId="0" applyFont="1" applyBorder="1" applyAlignment="1">
      <alignment horizontal="left"/>
    </xf>
    <xf numFmtId="0" fontId="12" fillId="0" borderId="22" xfId="51" applyFont="1" applyBorder="1">
      <alignment/>
      <protection/>
    </xf>
    <xf numFmtId="2" fontId="8" fillId="0" borderId="22" xfId="0" applyNumberFormat="1" applyFont="1" applyBorder="1" applyAlignment="1">
      <alignment/>
    </xf>
    <xf numFmtId="2" fontId="8" fillId="0" borderId="47" xfId="0" applyNumberFormat="1" applyFont="1" applyBorder="1" applyAlignment="1">
      <alignment/>
    </xf>
    <xf numFmtId="0" fontId="0" fillId="0" borderId="0" xfId="0" applyFont="1" applyAlignment="1">
      <alignment/>
    </xf>
    <xf numFmtId="0" fontId="3" fillId="0" borderId="14" xfId="0" applyFont="1" applyFill="1" applyBorder="1" applyAlignment="1">
      <alignment/>
    </xf>
    <xf numFmtId="0" fontId="3" fillId="0" borderId="14" xfId="0" applyFont="1" applyFill="1" applyBorder="1" applyAlignment="1">
      <alignment wrapText="1"/>
    </xf>
    <xf numFmtId="0" fontId="3" fillId="0" borderId="20" xfId="0" applyFont="1" applyFill="1" applyBorder="1" applyAlignment="1">
      <alignment wrapText="1"/>
    </xf>
    <xf numFmtId="0" fontId="3" fillId="0" borderId="16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3" fillId="0" borderId="20" xfId="0" applyFont="1" applyFill="1" applyBorder="1" applyAlignment="1">
      <alignment/>
    </xf>
    <xf numFmtId="0" fontId="3" fillId="0" borderId="24" xfId="0" applyFont="1" applyFill="1" applyBorder="1" applyAlignment="1">
      <alignment wrapText="1"/>
    </xf>
    <xf numFmtId="0" fontId="3" fillId="0" borderId="14" xfId="0" applyFont="1" applyFill="1" applyBorder="1" applyAlignment="1">
      <alignment horizontal="center" wrapText="1"/>
    </xf>
    <xf numFmtId="3" fontId="3" fillId="0" borderId="16" xfId="0" applyNumberFormat="1" applyFont="1" applyFill="1" applyBorder="1" applyAlignment="1">
      <alignment horizontal="center"/>
    </xf>
    <xf numFmtId="177" fontId="3" fillId="0" borderId="14" xfId="0" applyNumberFormat="1" applyFont="1" applyFill="1" applyBorder="1" applyAlignment="1">
      <alignment horizontal="center"/>
    </xf>
    <xf numFmtId="3" fontId="3" fillId="0" borderId="14" xfId="0" applyNumberFormat="1" applyFont="1" applyFill="1" applyBorder="1" applyAlignment="1">
      <alignment horizontal="center"/>
    </xf>
    <xf numFmtId="3" fontId="3" fillId="0" borderId="21" xfId="0" applyNumberFormat="1" applyFont="1" applyFill="1" applyBorder="1" applyAlignment="1">
      <alignment horizontal="center"/>
    </xf>
    <xf numFmtId="176" fontId="3" fillId="0" borderId="14" xfId="0" applyNumberFormat="1" applyFont="1" applyFill="1" applyBorder="1" applyAlignment="1">
      <alignment horizontal="center"/>
    </xf>
    <xf numFmtId="176" fontId="3" fillId="0" borderId="16" xfId="0" applyNumberFormat="1" applyFont="1" applyFill="1" applyBorder="1" applyAlignment="1">
      <alignment horizontal="center"/>
    </xf>
    <xf numFmtId="176" fontId="3" fillId="0" borderId="21" xfId="0" applyNumberFormat="1" applyFont="1" applyFill="1" applyBorder="1" applyAlignment="1">
      <alignment horizontal="center"/>
    </xf>
    <xf numFmtId="176" fontId="3" fillId="0" borderId="24" xfId="0" applyNumberFormat="1" applyFont="1" applyFill="1" applyBorder="1" applyAlignment="1">
      <alignment horizontal="center"/>
    </xf>
    <xf numFmtId="176" fontId="3" fillId="0" borderId="14" xfId="0" applyNumberFormat="1" applyFont="1" applyFill="1" applyBorder="1" applyAlignment="1" quotePrefix="1">
      <alignment horizontal="center"/>
    </xf>
    <xf numFmtId="0" fontId="3" fillId="0" borderId="14" xfId="0" applyNumberFormat="1" applyFont="1" applyFill="1" applyBorder="1" applyAlignment="1">
      <alignment wrapText="1"/>
    </xf>
    <xf numFmtId="176" fontId="19" fillId="0" borderId="48" xfId="0" applyNumberFormat="1" applyFont="1" applyFill="1" applyBorder="1" applyAlignment="1">
      <alignment/>
    </xf>
    <xf numFmtId="2" fontId="1" fillId="0" borderId="12" xfId="0" applyNumberFormat="1" applyFont="1" applyFill="1" applyBorder="1" applyAlignment="1">
      <alignment horizontal="center" vertical="top" wrapText="1"/>
    </xf>
    <xf numFmtId="0" fontId="17" fillId="0" borderId="20" xfId="0" applyFont="1" applyFill="1" applyBorder="1" applyAlignment="1">
      <alignment/>
    </xf>
    <xf numFmtId="178" fontId="3" fillId="0" borderId="15" xfId="0" applyNumberFormat="1" applyFont="1" applyBorder="1" applyAlignment="1">
      <alignment wrapText="1"/>
    </xf>
    <xf numFmtId="178" fontId="3" fillId="0" borderId="36" xfId="0" applyNumberFormat="1" applyFont="1" applyBorder="1" applyAlignment="1">
      <alignment/>
    </xf>
    <xf numFmtId="178" fontId="3" fillId="0" borderId="16" xfId="0" applyNumberFormat="1" applyFont="1" applyBorder="1" applyAlignment="1">
      <alignment horizontal="center" wrapText="1"/>
    </xf>
    <xf numFmtId="178" fontId="3" fillId="0" borderId="29" xfId="0" applyNumberFormat="1" applyFont="1" applyBorder="1" applyAlignment="1">
      <alignment wrapText="1"/>
    </xf>
    <xf numFmtId="178" fontId="3" fillId="0" borderId="16" xfId="0" applyNumberFormat="1" applyFont="1" applyFill="1" applyBorder="1" applyAlignment="1">
      <alignment wrapText="1"/>
    </xf>
    <xf numFmtId="178" fontId="3" fillId="0" borderId="14" xfId="0" applyNumberFormat="1" applyFont="1" applyFill="1" applyBorder="1" applyAlignment="1">
      <alignment/>
    </xf>
    <xf numFmtId="178" fontId="3" fillId="0" borderId="16" xfId="0" applyNumberFormat="1" applyFont="1" applyFill="1" applyBorder="1" applyAlignment="1">
      <alignment/>
    </xf>
    <xf numFmtId="178" fontId="3" fillId="0" borderId="48" xfId="0" applyNumberFormat="1" applyFont="1" applyFill="1" applyBorder="1" applyAlignment="1">
      <alignment/>
    </xf>
    <xf numFmtId="178" fontId="3" fillId="0" borderId="58" xfId="0" applyNumberFormat="1" applyFont="1" applyFill="1" applyBorder="1" applyAlignment="1">
      <alignment/>
    </xf>
    <xf numFmtId="178" fontId="11" fillId="34" borderId="20" xfId="0" applyNumberFormat="1" applyFont="1" applyFill="1" applyBorder="1" applyAlignment="1">
      <alignment/>
    </xf>
    <xf numFmtId="178" fontId="11" fillId="34" borderId="45" xfId="0" applyNumberFormat="1" applyFont="1" applyFill="1" applyBorder="1" applyAlignment="1">
      <alignment/>
    </xf>
    <xf numFmtId="178" fontId="11" fillId="34" borderId="46" xfId="0" applyNumberFormat="1" applyFont="1" applyFill="1" applyBorder="1" applyAlignment="1">
      <alignment/>
    </xf>
    <xf numFmtId="178" fontId="3" fillId="0" borderId="21" xfId="0" applyNumberFormat="1" applyFont="1" applyBorder="1" applyAlignment="1">
      <alignment horizontal="right"/>
    </xf>
    <xf numFmtId="178" fontId="3" fillId="0" borderId="14" xfId="0" applyNumberFormat="1" applyFont="1" applyBorder="1" applyAlignment="1">
      <alignment horizontal="right"/>
    </xf>
    <xf numFmtId="178" fontId="3" fillId="0" borderId="48" xfId="0" applyNumberFormat="1" applyFont="1" applyBorder="1" applyAlignment="1">
      <alignment horizontal="right"/>
    </xf>
    <xf numFmtId="178" fontId="3" fillId="0" borderId="58" xfId="0" applyNumberFormat="1" applyFont="1" applyBorder="1" applyAlignment="1">
      <alignment horizontal="right"/>
    </xf>
    <xf numFmtId="0" fontId="0" fillId="0" borderId="41" xfId="0" applyFont="1" applyBorder="1" applyAlignment="1">
      <alignment horizontal="center" vertical="top" wrapText="1"/>
    </xf>
    <xf numFmtId="0" fontId="0" fillId="0" borderId="64" xfId="0" applyFont="1" applyBorder="1" applyAlignment="1">
      <alignment horizontal="center" vertical="top" wrapText="1"/>
    </xf>
    <xf numFmtId="0" fontId="0" fillId="0" borderId="66" xfId="0" applyFont="1" applyBorder="1" applyAlignment="1">
      <alignment horizontal="center" vertical="top" wrapText="1"/>
    </xf>
    <xf numFmtId="178" fontId="3" fillId="0" borderId="53" xfId="0" applyNumberFormat="1" applyFont="1" applyFill="1" applyBorder="1" applyAlignment="1">
      <alignment horizontal="right"/>
    </xf>
    <xf numFmtId="178" fontId="3" fillId="0" borderId="56" xfId="0" applyNumberFormat="1" applyFont="1" applyFill="1" applyBorder="1" applyAlignment="1">
      <alignment horizontal="right"/>
    </xf>
    <xf numFmtId="178" fontId="18" fillId="0" borderId="10" xfId="0" applyNumberFormat="1" applyFont="1" applyFill="1" applyBorder="1" applyAlignment="1">
      <alignment horizontal="right"/>
    </xf>
    <xf numFmtId="0" fontId="8" fillId="0" borderId="51" xfId="0" applyFont="1" applyFill="1" applyBorder="1" applyAlignment="1">
      <alignment horizontal="left"/>
    </xf>
    <xf numFmtId="0" fontId="8" fillId="0" borderId="14" xfId="0" applyFont="1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48" xfId="0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34" borderId="51" xfId="0" applyFont="1" applyFill="1" applyBorder="1" applyAlignment="1">
      <alignment horizontal="left"/>
    </xf>
    <xf numFmtId="0" fontId="0" fillId="0" borderId="51" xfId="0" applyFill="1" applyBorder="1" applyAlignment="1">
      <alignment horizontal="left"/>
    </xf>
    <xf numFmtId="0" fontId="8" fillId="0" borderId="48" xfId="0" applyFont="1" applyFill="1" applyBorder="1" applyAlignment="1">
      <alignment horizontal="left"/>
    </xf>
    <xf numFmtId="0" fontId="8" fillId="0" borderId="24" xfId="0" applyFont="1" applyFill="1" applyBorder="1" applyAlignment="1">
      <alignment vertical="top" wrapText="1"/>
    </xf>
    <xf numFmtId="0" fontId="0" fillId="0" borderId="75" xfId="0" applyFont="1" applyBorder="1" applyAlignment="1">
      <alignment vertical="top"/>
    </xf>
    <xf numFmtId="178" fontId="8" fillId="0" borderId="51" xfId="0" applyNumberFormat="1" applyFont="1" applyBorder="1" applyAlignment="1">
      <alignment/>
    </xf>
    <xf numFmtId="178" fontId="8" fillId="35" borderId="51" xfId="0" applyNumberFormat="1" applyFont="1" applyFill="1" applyBorder="1" applyAlignment="1">
      <alignment/>
    </xf>
    <xf numFmtId="178" fontId="0" fillId="0" borderId="46" xfId="0" applyNumberFormat="1" applyFont="1" applyBorder="1" applyAlignment="1">
      <alignment/>
    </xf>
    <xf numFmtId="178" fontId="0" fillId="0" borderId="45" xfId="0" applyNumberFormat="1" applyFont="1" applyBorder="1" applyAlignment="1">
      <alignment/>
    </xf>
    <xf numFmtId="178" fontId="0" fillId="34" borderId="58" xfId="0" applyNumberFormat="1" applyFill="1" applyBorder="1" applyAlignment="1">
      <alignment/>
    </xf>
    <xf numFmtId="178" fontId="2" fillId="0" borderId="68" xfId="0" applyNumberFormat="1" applyFont="1" applyFill="1" applyBorder="1" applyAlignment="1">
      <alignment horizontal="center" vertical="top" wrapText="1"/>
    </xf>
    <xf numFmtId="176" fontId="2" fillId="0" borderId="14" xfId="0" applyNumberFormat="1" applyFont="1" applyFill="1" applyBorder="1" applyAlignment="1">
      <alignment vertical="top" wrapText="1"/>
    </xf>
    <xf numFmtId="0" fontId="0" fillId="0" borderId="80" xfId="0" applyFont="1" applyBorder="1" applyAlignment="1">
      <alignment vertical="top"/>
    </xf>
    <xf numFmtId="178" fontId="8" fillId="0" borderId="38" xfId="0" applyNumberFormat="1" applyFont="1" applyBorder="1" applyAlignment="1">
      <alignment/>
    </xf>
    <xf numFmtId="178" fontId="8" fillId="0" borderId="37" xfId="0" applyNumberFormat="1" applyFont="1" applyBorder="1" applyAlignment="1">
      <alignment/>
    </xf>
    <xf numFmtId="178" fontId="8" fillId="0" borderId="37" xfId="0" applyNumberFormat="1" applyFont="1" applyBorder="1" applyAlignment="1">
      <alignment/>
    </xf>
    <xf numFmtId="178" fontId="8" fillId="0" borderId="42" xfId="0" applyNumberFormat="1" applyFont="1" applyBorder="1" applyAlignment="1">
      <alignment/>
    </xf>
    <xf numFmtId="178" fontId="8" fillId="0" borderId="81" xfId="0" applyNumberFormat="1" applyFont="1" applyBorder="1" applyAlignment="1">
      <alignment/>
    </xf>
    <xf numFmtId="178" fontId="8" fillId="0" borderId="38" xfId="0" applyNumberFormat="1" applyFont="1" applyBorder="1" applyAlignment="1">
      <alignment/>
    </xf>
    <xf numFmtId="178" fontId="8" fillId="0" borderId="42" xfId="0" applyNumberFormat="1" applyFont="1" applyBorder="1" applyAlignment="1">
      <alignment/>
    </xf>
    <xf numFmtId="0" fontId="0" fillId="0" borderId="20" xfId="0" applyFont="1" applyBorder="1" applyAlignment="1">
      <alignment vertical="top"/>
    </xf>
    <xf numFmtId="178" fontId="8" fillId="0" borderId="24" xfId="0" applyNumberFormat="1" applyFont="1" applyBorder="1" applyAlignment="1">
      <alignment horizontal="right"/>
    </xf>
    <xf numFmtId="0" fontId="8" fillId="0" borderId="40" xfId="51" applyFont="1" applyBorder="1" applyAlignment="1">
      <alignment horizontal="left" vertical="center" wrapText="1"/>
      <protection/>
    </xf>
    <xf numFmtId="0" fontId="0" fillId="0" borderId="53" xfId="0" applyFont="1" applyFill="1" applyBorder="1" applyAlignment="1">
      <alignment/>
    </xf>
    <xf numFmtId="0" fontId="8" fillId="0" borderId="53" xfId="0" applyFont="1" applyBorder="1" applyAlignment="1">
      <alignment horizontal="left" vertical="center" wrapText="1"/>
    </xf>
    <xf numFmtId="0" fontId="0" fillId="0" borderId="53" xfId="0" applyFont="1" applyBorder="1" applyAlignment="1">
      <alignment wrapText="1"/>
    </xf>
    <xf numFmtId="0" fontId="0" fillId="34" borderId="53" xfId="0" applyFont="1" applyFill="1" applyBorder="1" applyAlignment="1">
      <alignment wrapText="1"/>
    </xf>
    <xf numFmtId="0" fontId="0" fillId="0" borderId="53" xfId="0" applyFont="1" applyBorder="1" applyAlignment="1">
      <alignment vertical="top" wrapText="1"/>
    </xf>
    <xf numFmtId="0" fontId="0" fillId="0" borderId="53" xfId="0" applyBorder="1" applyAlignment="1">
      <alignment wrapText="1"/>
    </xf>
    <xf numFmtId="0" fontId="0" fillId="0" borderId="53" xfId="0" applyFont="1" applyBorder="1" applyAlignment="1">
      <alignment wrapText="1"/>
    </xf>
    <xf numFmtId="0" fontId="8" fillId="0" borderId="53" xfId="0" applyFont="1" applyBorder="1" applyAlignment="1">
      <alignment/>
    </xf>
    <xf numFmtId="0" fontId="0" fillId="0" borderId="53" xfId="0" applyFont="1" applyFill="1" applyBorder="1" applyAlignment="1">
      <alignment wrapText="1"/>
    </xf>
    <xf numFmtId="0" fontId="0" fillId="0" borderId="53" xfId="0" applyFont="1" applyFill="1" applyBorder="1" applyAlignment="1">
      <alignment vertical="top" wrapText="1"/>
    </xf>
    <xf numFmtId="0" fontId="0" fillId="0" borderId="53" xfId="0" applyFont="1" applyBorder="1" applyAlignment="1">
      <alignment/>
    </xf>
    <xf numFmtId="0" fontId="11" fillId="35" borderId="56" xfId="0" applyFont="1" applyFill="1" applyBorder="1" applyAlignment="1">
      <alignment/>
    </xf>
    <xf numFmtId="0" fontId="8" fillId="0" borderId="56" xfId="0" applyFont="1" applyBorder="1" applyAlignment="1">
      <alignment/>
    </xf>
    <xf numFmtId="0" fontId="11" fillId="35" borderId="73" xfId="0" applyFont="1" applyFill="1" applyBorder="1" applyAlignment="1">
      <alignment/>
    </xf>
    <xf numFmtId="0" fontId="11" fillId="34" borderId="73" xfId="0" applyFont="1" applyFill="1" applyBorder="1" applyAlignment="1">
      <alignment vertical="top" wrapText="1"/>
    </xf>
    <xf numFmtId="0" fontId="8" fillId="0" borderId="73" xfId="0" applyFont="1" applyBorder="1" applyAlignment="1">
      <alignment wrapText="1"/>
    </xf>
    <xf numFmtId="0" fontId="0" fillId="0" borderId="28" xfId="51" applyFont="1" applyBorder="1" applyAlignment="1">
      <alignment horizontal="center" vertical="center" wrapText="1"/>
      <protection/>
    </xf>
    <xf numFmtId="178" fontId="0" fillId="0" borderId="20" xfId="0" applyNumberFormat="1" applyFont="1" applyBorder="1" applyAlignment="1">
      <alignment/>
    </xf>
    <xf numFmtId="0" fontId="8" fillId="0" borderId="35" xfId="51" applyFont="1" applyBorder="1" applyAlignment="1">
      <alignment horizontal="center" vertical="center" wrapText="1"/>
      <protection/>
    </xf>
    <xf numFmtId="178" fontId="8" fillId="0" borderId="15" xfId="51" applyNumberFormat="1" applyFont="1" applyBorder="1" applyAlignment="1">
      <alignment horizontal="right" vertical="center" wrapText="1"/>
      <protection/>
    </xf>
    <xf numFmtId="178" fontId="8" fillId="0" borderId="36" xfId="51" applyNumberFormat="1" applyFont="1" applyBorder="1" applyAlignment="1">
      <alignment horizontal="center" vertical="center" wrapText="1"/>
      <protection/>
    </xf>
    <xf numFmtId="178" fontId="8" fillId="0" borderId="43" xfId="0" applyNumberFormat="1" applyFont="1" applyBorder="1" applyAlignment="1">
      <alignment/>
    </xf>
    <xf numFmtId="0" fontId="8" fillId="0" borderId="44" xfId="51" applyFont="1" applyBorder="1" applyAlignment="1">
      <alignment horizontal="center" vertical="center" wrapText="1"/>
      <protection/>
    </xf>
    <xf numFmtId="0" fontId="0" fillId="0" borderId="46" xfId="51" applyFont="1" applyBorder="1" applyAlignment="1">
      <alignment horizontal="center" vertical="center" wrapText="1"/>
      <protection/>
    </xf>
    <xf numFmtId="178" fontId="8" fillId="0" borderId="13" xfId="0" applyNumberFormat="1" applyFont="1" applyBorder="1" applyAlignment="1">
      <alignment/>
    </xf>
    <xf numFmtId="178" fontId="8" fillId="0" borderId="12" xfId="0" applyNumberFormat="1" applyFont="1" applyBorder="1" applyAlignment="1">
      <alignment/>
    </xf>
    <xf numFmtId="178" fontId="8" fillId="34" borderId="58" xfId="0" applyNumberFormat="1" applyFont="1" applyFill="1" applyBorder="1" applyAlignment="1">
      <alignment/>
    </xf>
    <xf numFmtId="0" fontId="11" fillId="34" borderId="53" xfId="0" applyFont="1" applyFill="1" applyBorder="1" applyAlignment="1">
      <alignment wrapText="1"/>
    </xf>
    <xf numFmtId="2" fontId="0" fillId="0" borderId="14" xfId="0" applyNumberFormat="1" applyFont="1" applyBorder="1" applyAlignment="1">
      <alignment/>
    </xf>
    <xf numFmtId="0" fontId="0" fillId="0" borderId="82" xfId="0" applyFont="1" applyBorder="1" applyAlignment="1">
      <alignment horizontal="left"/>
    </xf>
    <xf numFmtId="0" fontId="12" fillId="0" borderId="83" xfId="51" applyFont="1" applyBorder="1" applyAlignment="1">
      <alignment vertical="top" wrapText="1"/>
      <protection/>
    </xf>
    <xf numFmtId="2" fontId="8" fillId="0" borderId="83" xfId="0" applyNumberFormat="1" applyFont="1" applyBorder="1" applyAlignment="1">
      <alignment/>
    </xf>
    <xf numFmtId="2" fontId="8" fillId="0" borderId="84" xfId="0" applyNumberFormat="1" applyFont="1" applyBorder="1" applyAlignment="1">
      <alignment/>
    </xf>
    <xf numFmtId="0" fontId="10" fillId="0" borderId="83" xfId="51" applyFont="1" applyBorder="1" applyAlignment="1">
      <alignment vertical="top" wrapText="1"/>
      <protection/>
    </xf>
    <xf numFmtId="0" fontId="0" fillId="0" borderId="67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 wrapText="1"/>
    </xf>
    <xf numFmtId="0" fontId="3" fillId="0" borderId="55" xfId="0" applyFont="1" applyFill="1" applyBorder="1" applyAlignment="1">
      <alignment horizontal="center"/>
    </xf>
    <xf numFmtId="0" fontId="3" fillId="0" borderId="0" xfId="0" applyFont="1" applyAlignment="1">
      <alignment wrapText="1"/>
    </xf>
    <xf numFmtId="0" fontId="64" fillId="0" borderId="14" xfId="0" applyFont="1" applyFill="1" applyBorder="1" applyAlignment="1">
      <alignment horizontal="center"/>
    </xf>
    <xf numFmtId="0" fontId="3" fillId="0" borderId="82" xfId="0" applyFont="1" applyFill="1" applyBorder="1" applyAlignment="1">
      <alignment/>
    </xf>
    <xf numFmtId="0" fontId="3" fillId="0" borderId="83" xfId="0" applyFont="1" applyFill="1" applyBorder="1" applyAlignment="1">
      <alignment wrapText="1"/>
    </xf>
    <xf numFmtId="0" fontId="3" fillId="0" borderId="0" xfId="0" applyFont="1" applyFill="1" applyAlignment="1">
      <alignment/>
    </xf>
    <xf numFmtId="0" fontId="3" fillId="0" borderId="45" xfId="0" applyFont="1" applyFill="1" applyBorder="1" applyAlignment="1">
      <alignment/>
    </xf>
    <xf numFmtId="0" fontId="19" fillId="0" borderId="14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3" fillId="0" borderId="64" xfId="0" applyFont="1" applyFill="1" applyBorder="1" applyAlignment="1">
      <alignment horizontal="center"/>
    </xf>
    <xf numFmtId="0" fontId="44" fillId="0" borderId="14" xfId="0" applyFont="1" applyFill="1" applyBorder="1" applyAlignment="1">
      <alignment horizontal="center"/>
    </xf>
    <xf numFmtId="0" fontId="3" fillId="0" borderId="51" xfId="0" applyFont="1" applyFill="1" applyBorder="1" applyAlignment="1">
      <alignment horizontal="center" wrapText="1"/>
    </xf>
    <xf numFmtId="0" fontId="3" fillId="0" borderId="51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 wrapText="1"/>
    </xf>
    <xf numFmtId="0" fontId="3" fillId="0" borderId="16" xfId="43" applyFont="1" applyFill="1" applyBorder="1" applyAlignment="1">
      <alignment horizontal="center"/>
      <protection/>
    </xf>
    <xf numFmtId="0" fontId="3" fillId="0" borderId="14" xfId="43" applyFont="1" applyFill="1" applyBorder="1" applyAlignment="1">
      <alignment horizontal="center"/>
      <protection/>
    </xf>
    <xf numFmtId="0" fontId="3" fillId="0" borderId="21" xfId="43" applyFont="1" applyFill="1" applyBorder="1" applyAlignment="1">
      <alignment horizontal="center" wrapText="1"/>
      <protection/>
    </xf>
    <xf numFmtId="0" fontId="3" fillId="0" borderId="14" xfId="0" applyFont="1" applyFill="1" applyBorder="1" applyAlignment="1">
      <alignment horizontal="left" vertical="top" wrapText="1"/>
    </xf>
    <xf numFmtId="177" fontId="3" fillId="0" borderId="16" xfId="0" applyNumberFormat="1" applyFont="1" applyFill="1" applyBorder="1" applyAlignment="1">
      <alignment horizontal="center" wrapText="1"/>
    </xf>
    <xf numFmtId="177" fontId="3" fillId="0" borderId="14" xfId="0" applyNumberFormat="1" applyFont="1" applyFill="1" applyBorder="1" applyAlignment="1">
      <alignment horizontal="center" wrapText="1"/>
    </xf>
    <xf numFmtId="177" fontId="3" fillId="0" borderId="21" xfId="0" applyNumberFormat="1" applyFont="1" applyFill="1" applyBorder="1" applyAlignment="1">
      <alignment horizontal="center" wrapText="1"/>
    </xf>
    <xf numFmtId="177" fontId="3" fillId="0" borderId="24" xfId="0" applyNumberFormat="1" applyFont="1" applyFill="1" applyBorder="1" applyAlignment="1">
      <alignment horizontal="center" wrapText="1"/>
    </xf>
    <xf numFmtId="4" fontId="3" fillId="0" borderId="14" xfId="0" applyNumberFormat="1" applyFont="1" applyFill="1" applyBorder="1" applyAlignment="1">
      <alignment horizontal="center" wrapText="1"/>
    </xf>
    <xf numFmtId="0" fontId="3" fillId="0" borderId="14" xfId="0" applyFont="1" applyFill="1" applyBorder="1" applyAlignment="1">
      <alignment vertical="center" wrapText="1"/>
    </xf>
    <xf numFmtId="4" fontId="3" fillId="0" borderId="16" xfId="0" applyNumberFormat="1" applyFont="1" applyFill="1" applyBorder="1" applyAlignment="1">
      <alignment horizontal="center"/>
    </xf>
    <xf numFmtId="0" fontId="3" fillId="0" borderId="21" xfId="0" applyFont="1" applyFill="1" applyBorder="1" applyAlignment="1">
      <alignment horizontal="left"/>
    </xf>
    <xf numFmtId="2" fontId="3" fillId="0" borderId="14" xfId="0" applyNumberFormat="1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wrapText="1"/>
    </xf>
    <xf numFmtId="0" fontId="65" fillId="0" borderId="14" xfId="0" applyFont="1" applyFill="1" applyBorder="1" applyAlignment="1">
      <alignment wrapText="1"/>
    </xf>
    <xf numFmtId="0" fontId="65" fillId="0" borderId="14" xfId="0" applyFont="1" applyFill="1" applyBorder="1" applyAlignment="1">
      <alignment/>
    </xf>
    <xf numFmtId="0" fontId="65" fillId="0" borderId="14" xfId="0" applyFont="1" applyFill="1" applyBorder="1" applyAlignment="1">
      <alignment horizontal="center"/>
    </xf>
    <xf numFmtId="0" fontId="65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4" fontId="19" fillId="0" borderId="21" xfId="0" applyNumberFormat="1" applyFont="1" applyFill="1" applyBorder="1" applyAlignment="1">
      <alignment horizontal="center"/>
    </xf>
    <xf numFmtId="4" fontId="19" fillId="0" borderId="14" xfId="0" applyNumberFormat="1" applyFont="1" applyFill="1" applyBorder="1" applyAlignment="1">
      <alignment horizontal="center"/>
    </xf>
    <xf numFmtId="177" fontId="19" fillId="0" borderId="14" xfId="0" applyNumberFormat="1" applyFont="1" applyFill="1" applyBorder="1" applyAlignment="1">
      <alignment horizontal="center"/>
    </xf>
    <xf numFmtId="0" fontId="3" fillId="0" borderId="85" xfId="40" applyFont="1" applyFill="1" applyBorder="1" applyAlignment="1">
      <alignment horizontal="center" wrapText="1"/>
      <protection/>
    </xf>
    <xf numFmtId="0" fontId="3" fillId="0" borderId="86" xfId="40" applyFont="1" applyFill="1" applyBorder="1" applyAlignment="1">
      <alignment horizontal="center" wrapText="1"/>
      <protection/>
    </xf>
    <xf numFmtId="0" fontId="3" fillId="0" borderId="86" xfId="44" applyFont="1" applyFill="1" applyBorder="1" applyAlignment="1">
      <alignment horizontal="center" wrapText="1"/>
      <protection/>
    </xf>
    <xf numFmtId="0" fontId="3" fillId="0" borderId="14" xfId="43" applyFont="1" applyFill="1" applyBorder="1" applyAlignment="1">
      <alignment horizontal="center" wrapText="1"/>
      <protection/>
    </xf>
    <xf numFmtId="0" fontId="3" fillId="0" borderId="24" xfId="43" applyFont="1" applyFill="1" applyBorder="1" applyAlignment="1">
      <alignment horizontal="center" wrapText="1"/>
      <protection/>
    </xf>
    <xf numFmtId="0" fontId="3" fillId="0" borderId="25" xfId="43" applyFont="1" applyFill="1" applyBorder="1" applyAlignment="1">
      <alignment horizontal="center" wrapText="1"/>
      <protection/>
    </xf>
    <xf numFmtId="0" fontId="3" fillId="0" borderId="48" xfId="43" applyFont="1" applyFill="1" applyBorder="1" applyAlignment="1">
      <alignment horizontal="center" wrapText="1"/>
      <protection/>
    </xf>
    <xf numFmtId="2" fontId="8" fillId="36" borderId="14" xfId="0" applyNumberFormat="1" applyFont="1" applyFill="1" applyBorder="1" applyAlignment="1">
      <alignment/>
    </xf>
    <xf numFmtId="0" fontId="0" fillId="36" borderId="14" xfId="0" applyFill="1" applyBorder="1" applyAlignment="1">
      <alignment/>
    </xf>
    <xf numFmtId="4" fontId="3" fillId="0" borderId="24" xfId="43" applyNumberFormat="1" applyFont="1" applyFill="1" applyBorder="1" applyAlignment="1">
      <alignment horizontal="center" wrapText="1"/>
      <protection/>
    </xf>
    <xf numFmtId="0" fontId="9" fillId="0" borderId="0" xfId="0" applyNumberFormat="1" applyFont="1" applyFill="1" applyBorder="1" applyAlignment="1" applyProtection="1">
      <alignment/>
      <protection/>
    </xf>
    <xf numFmtId="16" fontId="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87" xfId="0" applyNumberFormat="1" applyFont="1" applyFill="1" applyBorder="1" applyAlignment="1" applyProtection="1">
      <alignment horizontal="center" vertical="center" wrapText="1"/>
      <protection/>
    </xf>
    <xf numFmtId="0" fontId="10" fillId="0" borderId="87" xfId="0" applyNumberFormat="1" applyFont="1" applyFill="1" applyBorder="1" applyAlignment="1" applyProtection="1">
      <alignment horizontal="center" vertical="center" wrapText="1"/>
      <protection/>
    </xf>
    <xf numFmtId="0" fontId="0" fillId="0" borderId="88" xfId="0" applyNumberFormat="1" applyFont="1" applyFill="1" applyBorder="1" applyAlignment="1" applyProtection="1">
      <alignment vertical="top"/>
      <protection/>
    </xf>
    <xf numFmtId="0" fontId="22" fillId="0" borderId="88" xfId="0" applyNumberFormat="1" applyFont="1" applyFill="1" applyBorder="1" applyAlignment="1" applyProtection="1">
      <alignment wrapText="1"/>
      <protection/>
    </xf>
    <xf numFmtId="178" fontId="8" fillId="0" borderId="89" xfId="0" applyNumberFormat="1" applyFont="1" applyFill="1" applyBorder="1" applyAlignment="1" applyProtection="1">
      <alignment/>
      <protection/>
    </xf>
    <xf numFmtId="178" fontId="8" fillId="0" borderId="90" xfId="0" applyNumberFormat="1" applyFont="1" applyFill="1" applyBorder="1" applyAlignment="1" applyProtection="1">
      <alignment/>
      <protection/>
    </xf>
    <xf numFmtId="178" fontId="8" fillId="0" borderId="91" xfId="0" applyNumberFormat="1" applyFont="1" applyFill="1" applyBorder="1" applyAlignment="1" applyProtection="1">
      <alignment/>
      <protection/>
    </xf>
    <xf numFmtId="178" fontId="8" fillId="0" borderId="92" xfId="0" applyNumberFormat="1" applyFont="1" applyFill="1" applyBorder="1" applyAlignment="1" applyProtection="1">
      <alignment/>
      <protection/>
    </xf>
    <xf numFmtId="178" fontId="8" fillId="0" borderId="93" xfId="0" applyNumberFormat="1" applyFont="1" applyFill="1" applyBorder="1" applyAlignment="1" applyProtection="1">
      <alignment/>
      <protection/>
    </xf>
    <xf numFmtId="178" fontId="8" fillId="0" borderId="94" xfId="0" applyNumberFormat="1" applyFont="1" applyFill="1" applyBorder="1" applyAlignment="1" applyProtection="1">
      <alignment/>
      <protection/>
    </xf>
    <xf numFmtId="178" fontId="8" fillId="0" borderId="95" xfId="0" applyNumberFormat="1" applyFont="1" applyFill="1" applyBorder="1" applyAlignment="1" applyProtection="1">
      <alignment/>
      <protection/>
    </xf>
    <xf numFmtId="0" fontId="0" fillId="0" borderId="96" xfId="0" applyNumberFormat="1" applyFont="1" applyFill="1" applyBorder="1" applyAlignment="1" applyProtection="1">
      <alignment vertical="top"/>
      <protection/>
    </xf>
    <xf numFmtId="0" fontId="8" fillId="0" borderId="96" xfId="0" applyNumberFormat="1" applyFont="1" applyFill="1" applyBorder="1" applyAlignment="1" applyProtection="1">
      <alignment horizontal="left" vertical="center" wrapText="1"/>
      <protection/>
    </xf>
    <xf numFmtId="178" fontId="8" fillId="0" borderId="97" xfId="0" applyNumberFormat="1" applyFont="1" applyFill="1" applyBorder="1" applyAlignment="1" applyProtection="1">
      <alignment/>
      <protection/>
    </xf>
    <xf numFmtId="0" fontId="0" fillId="0" borderId="98" xfId="0" applyNumberFormat="1" applyFont="1" applyFill="1" applyBorder="1" applyAlignment="1" applyProtection="1">
      <alignment horizontal="center" vertical="center" wrapText="1"/>
      <protection/>
    </xf>
    <xf numFmtId="178" fontId="8" fillId="0" borderId="99" xfId="0" applyNumberFormat="1" applyFont="1" applyFill="1" applyBorder="1" applyAlignment="1" applyProtection="1">
      <alignment horizontal="right" vertical="center" wrapText="1"/>
      <protection/>
    </xf>
    <xf numFmtId="178" fontId="8" fillId="0" borderId="100" xfId="0" applyNumberFormat="1" applyFont="1" applyFill="1" applyBorder="1" applyAlignment="1" applyProtection="1">
      <alignment horizontal="right" vertical="center" wrapText="1"/>
      <protection/>
    </xf>
    <xf numFmtId="178" fontId="8" fillId="0" borderId="101" xfId="0" applyNumberFormat="1" applyFont="1" applyFill="1" applyBorder="1" applyAlignment="1" applyProtection="1">
      <alignment horizontal="right" vertical="center" wrapText="1"/>
      <protection/>
    </xf>
    <xf numFmtId="178" fontId="8" fillId="0" borderId="100" xfId="0" applyNumberFormat="1" applyFont="1" applyFill="1" applyBorder="1" applyAlignment="1" applyProtection="1">
      <alignment/>
      <protection/>
    </xf>
    <xf numFmtId="178" fontId="8" fillId="0" borderId="98" xfId="0" applyNumberFormat="1" applyFont="1" applyFill="1" applyBorder="1" applyAlignment="1" applyProtection="1">
      <alignment/>
      <protection/>
    </xf>
    <xf numFmtId="178" fontId="8" fillId="0" borderId="99" xfId="0" applyNumberFormat="1" applyFont="1" applyFill="1" applyBorder="1" applyAlignment="1" applyProtection="1">
      <alignment/>
      <protection/>
    </xf>
    <xf numFmtId="178" fontId="8" fillId="0" borderId="101" xfId="0" applyNumberFormat="1" applyFont="1" applyFill="1" applyBorder="1" applyAlignment="1" applyProtection="1">
      <alignment/>
      <protection/>
    </xf>
    <xf numFmtId="0" fontId="0" fillId="0" borderId="102" xfId="0" applyNumberFormat="1" applyFont="1" applyFill="1" applyBorder="1" applyAlignment="1" applyProtection="1">
      <alignment horizontal="left" vertical="center" wrapText="1"/>
      <protection/>
    </xf>
    <xf numFmtId="178" fontId="0" fillId="0" borderId="103" xfId="0" applyNumberFormat="1" applyFont="1" applyFill="1" applyBorder="1" applyAlignment="1" applyProtection="1">
      <alignment/>
      <protection/>
    </xf>
    <xf numFmtId="0" fontId="0" fillId="0" borderId="104" xfId="0" applyNumberFormat="1" applyFont="1" applyFill="1" applyBorder="1" applyAlignment="1" applyProtection="1">
      <alignment horizontal="center" vertical="center" wrapText="1"/>
      <protection/>
    </xf>
    <xf numFmtId="178" fontId="0" fillId="0" borderId="105" xfId="0" applyNumberFormat="1" applyFont="1" applyFill="1" applyBorder="1" applyAlignment="1" applyProtection="1">
      <alignment/>
      <protection/>
    </xf>
    <xf numFmtId="178" fontId="0" fillId="0" borderId="106" xfId="0" applyNumberFormat="1" applyFont="1" applyFill="1" applyBorder="1" applyAlignment="1" applyProtection="1">
      <alignment horizontal="right" vertical="center" wrapText="1"/>
      <protection/>
    </xf>
    <xf numFmtId="178" fontId="8" fillId="0" borderId="107" xfId="0" applyNumberFormat="1" applyFont="1" applyFill="1" applyBorder="1" applyAlignment="1" applyProtection="1">
      <alignment/>
      <protection/>
    </xf>
    <xf numFmtId="178" fontId="8" fillId="0" borderId="108" xfId="0" applyNumberFormat="1" applyFont="1" applyFill="1" applyBorder="1" applyAlignment="1" applyProtection="1">
      <alignment/>
      <protection/>
    </xf>
    <xf numFmtId="178" fontId="8" fillId="0" borderId="109" xfId="0" applyNumberFormat="1" applyFont="1" applyFill="1" applyBorder="1" applyAlignment="1" applyProtection="1">
      <alignment/>
      <protection/>
    </xf>
    <xf numFmtId="0" fontId="0" fillId="0" borderId="102" xfId="0" applyNumberFormat="1" applyFont="1" applyFill="1" applyBorder="1" applyAlignment="1" applyProtection="1">
      <alignment/>
      <protection/>
    </xf>
    <xf numFmtId="178" fontId="0" fillId="0" borderId="106" xfId="0" applyNumberFormat="1" applyFont="1" applyFill="1" applyBorder="1" applyAlignment="1" applyProtection="1">
      <alignment/>
      <protection/>
    </xf>
    <xf numFmtId="0" fontId="0" fillId="0" borderId="106" xfId="0" applyNumberFormat="1" applyFont="1" applyFill="1" applyBorder="1" applyAlignment="1" applyProtection="1">
      <alignment horizontal="right" vertical="center" wrapText="1"/>
      <protection/>
    </xf>
    <xf numFmtId="0" fontId="8" fillId="0" borderId="96" xfId="0" applyNumberFormat="1" applyFont="1" applyFill="1" applyBorder="1" applyAlignment="1" applyProtection="1">
      <alignment/>
      <protection/>
    </xf>
    <xf numFmtId="178" fontId="8" fillId="0" borderId="106" xfId="0" applyNumberFormat="1" applyFont="1" applyFill="1" applyBorder="1" applyAlignment="1" applyProtection="1">
      <alignment/>
      <protection/>
    </xf>
    <xf numFmtId="0" fontId="0" fillId="0" borderId="102" xfId="0" applyNumberFormat="1" applyFont="1" applyFill="1" applyBorder="1" applyAlignment="1" applyProtection="1">
      <alignment vertical="top"/>
      <protection/>
    </xf>
    <xf numFmtId="0" fontId="11" fillId="0" borderId="102" xfId="0" applyNumberFormat="1" applyFont="1" applyFill="1" applyBorder="1" applyAlignment="1" applyProtection="1">
      <alignment/>
      <protection/>
    </xf>
    <xf numFmtId="178" fontId="0" fillId="37" borderId="106" xfId="0" applyNumberFormat="1" applyFont="1" applyFill="1" applyBorder="1" applyAlignment="1" applyProtection="1">
      <alignment/>
      <protection/>
    </xf>
    <xf numFmtId="178" fontId="0" fillId="0" borderId="110" xfId="0" applyNumberFormat="1" applyFont="1" applyFill="1" applyBorder="1" applyAlignment="1" applyProtection="1">
      <alignment/>
      <protection/>
    </xf>
    <xf numFmtId="178" fontId="0" fillId="0" borderId="106" xfId="0" applyNumberFormat="1" applyFont="1" applyFill="1" applyBorder="1" applyAlignment="1" applyProtection="1">
      <alignment/>
      <protection/>
    </xf>
    <xf numFmtId="178" fontId="0" fillId="0" borderId="104" xfId="0" applyNumberFormat="1" applyFont="1" applyFill="1" applyBorder="1" applyAlignment="1" applyProtection="1">
      <alignment/>
      <protection/>
    </xf>
    <xf numFmtId="178" fontId="0" fillId="0" borderId="105" xfId="0" applyNumberFormat="1" applyFont="1" applyFill="1" applyBorder="1" applyAlignment="1" applyProtection="1">
      <alignment/>
      <protection/>
    </xf>
    <xf numFmtId="178" fontId="8" fillId="0" borderId="103" xfId="0" applyNumberFormat="1" applyFont="1" applyFill="1" applyBorder="1" applyAlignment="1" applyProtection="1">
      <alignment/>
      <protection/>
    </xf>
    <xf numFmtId="0" fontId="8" fillId="0" borderId="102" xfId="0" applyNumberFormat="1" applyFont="1" applyFill="1" applyBorder="1" applyAlignment="1" applyProtection="1">
      <alignment/>
      <protection/>
    </xf>
    <xf numFmtId="178" fontId="8" fillId="0" borderId="105" xfId="0" applyNumberFormat="1" applyFont="1" applyFill="1" applyBorder="1" applyAlignment="1" applyProtection="1">
      <alignment/>
      <protection/>
    </xf>
    <xf numFmtId="178" fontId="8" fillId="0" borderId="111" xfId="0" applyNumberFormat="1" applyFont="1" applyFill="1" applyBorder="1" applyAlignment="1" applyProtection="1">
      <alignment/>
      <protection/>
    </xf>
    <xf numFmtId="178" fontId="0" fillId="0" borderId="112" xfId="0" applyNumberFormat="1" applyFont="1" applyFill="1" applyBorder="1" applyAlignment="1" applyProtection="1">
      <alignment/>
      <protection/>
    </xf>
    <xf numFmtId="178" fontId="0" fillId="0" borderId="111" xfId="0" applyNumberFormat="1" applyFont="1" applyFill="1" applyBorder="1" applyAlignment="1" applyProtection="1">
      <alignment/>
      <protection/>
    </xf>
    <xf numFmtId="178" fontId="8" fillId="0" borderId="104" xfId="0" applyNumberFormat="1" applyFont="1" applyFill="1" applyBorder="1" applyAlignment="1" applyProtection="1">
      <alignment/>
      <protection/>
    </xf>
    <xf numFmtId="178" fontId="8" fillId="0" borderId="113" xfId="0" applyNumberFormat="1" applyFont="1" applyFill="1" applyBorder="1" applyAlignment="1" applyProtection="1">
      <alignment/>
      <protection/>
    </xf>
    <xf numFmtId="178" fontId="8" fillId="0" borderId="112" xfId="0" applyNumberFormat="1" applyFont="1" applyFill="1" applyBorder="1" applyAlignment="1" applyProtection="1">
      <alignment/>
      <protection/>
    </xf>
    <xf numFmtId="178" fontId="8" fillId="0" borderId="110" xfId="0" applyNumberFormat="1" applyFont="1" applyFill="1" applyBorder="1" applyAlignment="1" applyProtection="1">
      <alignment/>
      <protection/>
    </xf>
    <xf numFmtId="178" fontId="13" fillId="0" borderId="105" xfId="0" applyNumberFormat="1" applyFont="1" applyFill="1" applyBorder="1" applyAlignment="1" applyProtection="1">
      <alignment/>
      <protection/>
    </xf>
    <xf numFmtId="178" fontId="0" fillId="0" borderId="103" xfId="0" applyNumberFormat="1" applyFont="1" applyFill="1" applyBorder="1" applyAlignment="1" applyProtection="1">
      <alignment/>
      <protection/>
    </xf>
    <xf numFmtId="178" fontId="0" fillId="0" borderId="111" xfId="0" applyNumberFormat="1" applyFont="1" applyFill="1" applyBorder="1" applyAlignment="1" applyProtection="1">
      <alignment/>
      <protection/>
    </xf>
    <xf numFmtId="0" fontId="11" fillId="0" borderId="102" xfId="0" applyNumberFormat="1" applyFont="1" applyFill="1" applyBorder="1" applyAlignment="1" applyProtection="1">
      <alignment vertical="top" wrapText="1"/>
      <protection/>
    </xf>
    <xf numFmtId="178" fontId="0" fillId="0" borderId="113" xfId="0" applyNumberFormat="1" applyFont="1" applyFill="1" applyBorder="1" applyAlignment="1" applyProtection="1">
      <alignment/>
      <protection/>
    </xf>
    <xf numFmtId="0" fontId="11" fillId="0" borderId="102" xfId="0" applyNumberFormat="1" applyFont="1" applyFill="1" applyBorder="1" applyAlignment="1" applyProtection="1">
      <alignment wrapText="1"/>
      <protection/>
    </xf>
    <xf numFmtId="0" fontId="0" fillId="0" borderId="102" xfId="0" applyNumberFormat="1" applyFont="1" applyFill="1" applyBorder="1" applyAlignment="1" applyProtection="1">
      <alignment/>
      <protection/>
    </xf>
    <xf numFmtId="178" fontId="8" fillId="37" borderId="106" xfId="0" applyNumberFormat="1" applyFont="1" applyFill="1" applyBorder="1" applyAlignment="1" applyProtection="1">
      <alignment/>
      <protection/>
    </xf>
    <xf numFmtId="178" fontId="11" fillId="0" borderId="103" xfId="0" applyNumberFormat="1" applyFont="1" applyFill="1" applyBorder="1" applyAlignment="1" applyProtection="1">
      <alignment/>
      <protection/>
    </xf>
    <xf numFmtId="178" fontId="11" fillId="0" borderId="106" xfId="0" applyNumberFormat="1" applyFont="1" applyFill="1" applyBorder="1" applyAlignment="1" applyProtection="1">
      <alignment/>
      <protection/>
    </xf>
    <xf numFmtId="178" fontId="11" fillId="0" borderId="105" xfId="0" applyNumberFormat="1" applyFont="1" applyFill="1" applyBorder="1" applyAlignment="1" applyProtection="1">
      <alignment/>
      <protection/>
    </xf>
    <xf numFmtId="178" fontId="11" fillId="0" borderId="110" xfId="0" applyNumberFormat="1" applyFont="1" applyFill="1" applyBorder="1" applyAlignment="1" applyProtection="1">
      <alignment/>
      <protection/>
    </xf>
    <xf numFmtId="178" fontId="0" fillId="0" borderId="104" xfId="0" applyNumberFormat="1" applyFont="1" applyFill="1" applyBorder="1" applyAlignment="1" applyProtection="1">
      <alignment/>
      <protection/>
    </xf>
    <xf numFmtId="178" fontId="0" fillId="0" borderId="110" xfId="0" applyNumberFormat="1" applyFont="1" applyFill="1" applyBorder="1" applyAlignment="1" applyProtection="1">
      <alignment/>
      <protection/>
    </xf>
    <xf numFmtId="0" fontId="0" fillId="0" borderId="114" xfId="0" applyNumberFormat="1" applyFont="1" applyFill="1" applyBorder="1" applyAlignment="1" applyProtection="1">
      <alignment vertical="top"/>
      <protection/>
    </xf>
    <xf numFmtId="0" fontId="8" fillId="0" borderId="114" xfId="0" applyNumberFormat="1" applyFont="1" applyFill="1" applyBorder="1" applyAlignment="1" applyProtection="1">
      <alignment/>
      <protection/>
    </xf>
    <xf numFmtId="178" fontId="8" fillId="0" borderId="115" xfId="0" applyNumberFormat="1" applyFont="1" applyFill="1" applyBorder="1" applyAlignment="1" applyProtection="1">
      <alignment/>
      <protection/>
    </xf>
    <xf numFmtId="178" fontId="8" fillId="0" borderId="116" xfId="0" applyNumberFormat="1" applyFont="1" applyFill="1" applyBorder="1" applyAlignment="1" applyProtection="1">
      <alignment/>
      <protection/>
    </xf>
    <xf numFmtId="178" fontId="8" fillId="0" borderId="117" xfId="0" applyNumberFormat="1" applyFont="1" applyFill="1" applyBorder="1" applyAlignment="1" applyProtection="1">
      <alignment/>
      <protection/>
    </xf>
    <xf numFmtId="178" fontId="8" fillId="0" borderId="118" xfId="0" applyNumberFormat="1" applyFont="1" applyFill="1" applyBorder="1" applyAlignment="1" applyProtection="1">
      <alignment/>
      <protection/>
    </xf>
    <xf numFmtId="178" fontId="8" fillId="0" borderId="119" xfId="0" applyNumberFormat="1" applyFont="1" applyFill="1" applyBorder="1" applyAlignment="1" applyProtection="1">
      <alignment/>
      <protection/>
    </xf>
    <xf numFmtId="178" fontId="0" fillId="0" borderId="120" xfId="0" applyNumberFormat="1" applyFont="1" applyFill="1" applyBorder="1" applyAlignment="1" applyProtection="1">
      <alignment/>
      <protection/>
    </xf>
    <xf numFmtId="178" fontId="0" fillId="0" borderId="117" xfId="0" applyNumberFormat="1" applyFont="1" applyFill="1" applyBorder="1" applyAlignment="1" applyProtection="1">
      <alignment/>
      <protection/>
    </xf>
    <xf numFmtId="178" fontId="8" fillId="0" borderId="120" xfId="0" applyNumberFormat="1" applyFont="1" applyFill="1" applyBorder="1" applyAlignment="1" applyProtection="1">
      <alignment/>
      <protection/>
    </xf>
    <xf numFmtId="178" fontId="0" fillId="0" borderId="92" xfId="0" applyNumberFormat="1" applyFont="1" applyFill="1" applyBorder="1" applyAlignment="1" applyProtection="1">
      <alignment/>
      <protection/>
    </xf>
    <xf numFmtId="178" fontId="8" fillId="0" borderId="121" xfId="0" applyNumberFormat="1" applyFont="1" applyFill="1" applyBorder="1" applyAlignment="1" applyProtection="1">
      <alignment/>
      <protection/>
    </xf>
    <xf numFmtId="178" fontId="8" fillId="0" borderId="122" xfId="0" applyNumberFormat="1" applyFont="1" applyFill="1" applyBorder="1" applyAlignment="1" applyProtection="1">
      <alignment/>
      <protection/>
    </xf>
    <xf numFmtId="178" fontId="0" fillId="0" borderId="98" xfId="0" applyNumberFormat="1" applyFont="1" applyFill="1" applyBorder="1" applyAlignment="1" applyProtection="1">
      <alignment/>
      <protection/>
    </xf>
    <xf numFmtId="178" fontId="8" fillId="0" borderId="123" xfId="0" applyNumberFormat="1" applyFont="1" applyFill="1" applyBorder="1" applyAlignment="1" applyProtection="1">
      <alignment/>
      <protection/>
    </xf>
    <xf numFmtId="178" fontId="8" fillId="0" borderId="124" xfId="0" applyNumberFormat="1" applyFont="1" applyFill="1" applyBorder="1" applyAlignment="1" applyProtection="1">
      <alignment/>
      <protection/>
    </xf>
    <xf numFmtId="178" fontId="0" fillId="0" borderId="125" xfId="0" applyNumberFormat="1" applyFont="1" applyFill="1" applyBorder="1" applyAlignment="1" applyProtection="1">
      <alignment/>
      <protection/>
    </xf>
    <xf numFmtId="178" fontId="0" fillId="0" borderId="109" xfId="0" applyNumberFormat="1" applyFont="1" applyFill="1" applyBorder="1" applyAlignment="1" applyProtection="1">
      <alignment/>
      <protection/>
    </xf>
    <xf numFmtId="178" fontId="8" fillId="0" borderId="126" xfId="0" applyNumberFormat="1" applyFont="1" applyFill="1" applyBorder="1" applyAlignment="1" applyProtection="1">
      <alignment/>
      <protection/>
    </xf>
    <xf numFmtId="178" fontId="0" fillId="0" borderId="127" xfId="0" applyNumberFormat="1" applyFont="1" applyFill="1" applyBorder="1" applyAlignment="1" applyProtection="1">
      <alignment/>
      <protection/>
    </xf>
    <xf numFmtId="178" fontId="0" fillId="0" borderId="107" xfId="0" applyNumberFormat="1" applyFont="1" applyFill="1" applyBorder="1" applyAlignment="1" applyProtection="1">
      <alignment/>
      <protection/>
    </xf>
    <xf numFmtId="178" fontId="0" fillId="0" borderId="100" xfId="0" applyNumberFormat="1" applyFont="1" applyFill="1" applyBorder="1" applyAlignment="1" applyProtection="1">
      <alignment/>
      <protection/>
    </xf>
    <xf numFmtId="178" fontId="0" fillId="0" borderId="128" xfId="0" applyNumberFormat="1" applyFont="1" applyFill="1" applyBorder="1" applyAlignment="1" applyProtection="1">
      <alignment/>
      <protection/>
    </xf>
    <xf numFmtId="0" fontId="11" fillId="37" borderId="102" xfId="0" applyNumberFormat="1" applyFont="1" applyFill="1" applyBorder="1" applyAlignment="1" applyProtection="1">
      <alignment/>
      <protection/>
    </xf>
    <xf numFmtId="0" fontId="23" fillId="0" borderId="102" xfId="0" applyNumberFormat="1" applyFont="1" applyFill="1" applyBorder="1" applyAlignment="1" applyProtection="1">
      <alignment/>
      <protection/>
    </xf>
    <xf numFmtId="0" fontId="8" fillId="37" borderId="102" xfId="0" applyNumberFormat="1" applyFont="1" applyFill="1" applyBorder="1" applyAlignment="1" applyProtection="1">
      <alignment/>
      <protection/>
    </xf>
    <xf numFmtId="0" fontId="8" fillId="0" borderId="102" xfId="0" applyNumberFormat="1" applyFont="1" applyFill="1" applyBorder="1" applyAlignment="1" applyProtection="1">
      <alignment horizontal="left"/>
      <protection/>
    </xf>
    <xf numFmtId="0" fontId="11" fillId="37" borderId="108" xfId="0" applyNumberFormat="1" applyFont="1" applyFill="1" applyBorder="1" applyAlignment="1" applyProtection="1">
      <alignment/>
      <protection/>
    </xf>
    <xf numFmtId="0" fontId="0" fillId="0" borderId="129" xfId="0" applyNumberFormat="1" applyFont="1" applyFill="1" applyBorder="1" applyAlignment="1" applyProtection="1">
      <alignment vertical="top"/>
      <protection/>
    </xf>
    <xf numFmtId="0" fontId="8" fillId="0" borderId="129" xfId="0" applyNumberFormat="1" applyFont="1" applyFill="1" applyBorder="1" applyAlignment="1" applyProtection="1">
      <alignment/>
      <protection/>
    </xf>
    <xf numFmtId="178" fontId="8" fillId="0" borderId="130" xfId="0" applyNumberFormat="1" applyFont="1" applyFill="1" applyBorder="1" applyAlignment="1" applyProtection="1">
      <alignment/>
      <protection/>
    </xf>
    <xf numFmtId="178" fontId="0" fillId="0" borderId="131" xfId="0" applyNumberFormat="1" applyFont="1" applyFill="1" applyBorder="1" applyAlignment="1" applyProtection="1">
      <alignment/>
      <protection/>
    </xf>
    <xf numFmtId="178" fontId="0" fillId="0" borderId="118" xfId="0" applyNumberFormat="1" applyFont="1" applyFill="1" applyBorder="1" applyAlignment="1" applyProtection="1">
      <alignment/>
      <protection/>
    </xf>
    <xf numFmtId="178" fontId="0" fillId="0" borderId="119" xfId="0" applyNumberFormat="1" applyFont="1" applyFill="1" applyBorder="1" applyAlignment="1" applyProtection="1">
      <alignment/>
      <protection/>
    </xf>
    <xf numFmtId="178" fontId="0" fillId="0" borderId="120" xfId="0" applyNumberFormat="1" applyFont="1" applyFill="1" applyBorder="1" applyAlignment="1" applyProtection="1">
      <alignment/>
      <protection/>
    </xf>
    <xf numFmtId="178" fontId="0" fillId="0" borderId="132" xfId="0" applyNumberFormat="1" applyFont="1" applyFill="1" applyBorder="1" applyAlignment="1" applyProtection="1">
      <alignment/>
      <protection/>
    </xf>
    <xf numFmtId="178" fontId="0" fillId="0" borderId="119" xfId="0" applyNumberFormat="1" applyFont="1" applyFill="1" applyBorder="1" applyAlignment="1" applyProtection="1">
      <alignment/>
      <protection/>
    </xf>
    <xf numFmtId="178" fontId="8" fillId="37" borderId="95" xfId="0" applyNumberFormat="1" applyFont="1" applyFill="1" applyBorder="1" applyAlignment="1" applyProtection="1">
      <alignment/>
      <protection/>
    </xf>
    <xf numFmtId="178" fontId="8" fillId="37" borderId="90" xfId="0" applyNumberFormat="1" applyFont="1" applyFill="1" applyBorder="1" applyAlignment="1" applyProtection="1">
      <alignment/>
      <protection/>
    </xf>
    <xf numFmtId="178" fontId="0" fillId="0" borderId="91" xfId="0" applyNumberFormat="1" applyFont="1" applyFill="1" applyBorder="1" applyAlignment="1" applyProtection="1">
      <alignment/>
      <protection/>
    </xf>
    <xf numFmtId="178" fontId="0" fillId="0" borderId="90" xfId="0" applyNumberFormat="1" applyFont="1" applyFill="1" applyBorder="1" applyAlignment="1" applyProtection="1">
      <alignment/>
      <protection/>
    </xf>
    <xf numFmtId="178" fontId="8" fillId="37" borderId="91" xfId="0" applyNumberFormat="1" applyFont="1" applyFill="1" applyBorder="1" applyAlignment="1" applyProtection="1">
      <alignment/>
      <protection/>
    </xf>
    <xf numFmtId="0" fontId="8" fillId="0" borderId="133" xfId="0" applyNumberFormat="1" applyFont="1" applyFill="1" applyBorder="1" applyAlignment="1" applyProtection="1">
      <alignment wrapText="1"/>
      <protection/>
    </xf>
    <xf numFmtId="178" fontId="8" fillId="0" borderId="134" xfId="0" applyNumberFormat="1" applyFont="1" applyFill="1" applyBorder="1" applyAlignment="1" applyProtection="1">
      <alignment/>
      <protection/>
    </xf>
    <xf numFmtId="178" fontId="0" fillId="0" borderId="108" xfId="0" applyNumberFormat="1" applyFont="1" applyFill="1" applyBorder="1" applyAlignment="1" applyProtection="1">
      <alignment/>
      <protection/>
    </xf>
    <xf numFmtId="178" fontId="8" fillId="37" borderId="105" xfId="0" applyNumberFormat="1" applyFont="1" applyFill="1" applyBorder="1" applyAlignment="1" applyProtection="1">
      <alignment/>
      <protection/>
    </xf>
    <xf numFmtId="178" fontId="0" fillId="37" borderId="105" xfId="0" applyNumberFormat="1" applyFont="1" applyFill="1" applyBorder="1" applyAlignment="1" applyProtection="1">
      <alignment/>
      <protection/>
    </xf>
    <xf numFmtId="178" fontId="0" fillId="37" borderId="106" xfId="0" applyNumberFormat="1" applyFont="1" applyFill="1" applyBorder="1" applyAlignment="1" applyProtection="1">
      <alignment/>
      <protection/>
    </xf>
    <xf numFmtId="0" fontId="11" fillId="0" borderId="129" xfId="0" applyNumberFormat="1" applyFont="1" applyFill="1" applyBorder="1" applyAlignment="1" applyProtection="1">
      <alignment/>
      <protection/>
    </xf>
    <xf numFmtId="0" fontId="11" fillId="37" borderId="108" xfId="0" applyNumberFormat="1" applyFont="1" applyFill="1" applyBorder="1" applyAlignment="1" applyProtection="1">
      <alignment vertical="top" wrapText="1"/>
      <protection/>
    </xf>
    <xf numFmtId="0" fontId="8" fillId="0" borderId="102" xfId="0" applyNumberFormat="1" applyFont="1" applyFill="1" applyBorder="1" applyAlignment="1" applyProtection="1">
      <alignment wrapText="1"/>
      <protection/>
    </xf>
    <xf numFmtId="0" fontId="12" fillId="0" borderId="102" xfId="0" applyNumberFormat="1" applyFont="1" applyFill="1" applyBorder="1" applyAlignment="1" applyProtection="1">
      <alignment/>
      <protection/>
    </xf>
    <xf numFmtId="178" fontId="0" fillId="0" borderId="130" xfId="0" applyNumberFormat="1" applyFont="1" applyFill="1" applyBorder="1" applyAlignment="1" applyProtection="1">
      <alignment/>
      <protection/>
    </xf>
    <xf numFmtId="178" fontId="0" fillId="0" borderId="116" xfId="0" applyNumberFormat="1" applyFont="1" applyFill="1" applyBorder="1" applyAlignment="1" applyProtection="1">
      <alignment/>
      <protection/>
    </xf>
    <xf numFmtId="178" fontId="0" fillId="0" borderId="131" xfId="0" applyNumberFormat="1" applyFont="1" applyFill="1" applyBorder="1" applyAlignment="1" applyProtection="1">
      <alignment/>
      <protection/>
    </xf>
    <xf numFmtId="178" fontId="8" fillId="0" borderId="131" xfId="0" applyNumberFormat="1" applyFont="1" applyFill="1" applyBorder="1" applyAlignment="1" applyProtection="1">
      <alignment/>
      <protection/>
    </xf>
    <xf numFmtId="0" fontId="22" fillId="0" borderId="88" xfId="0" applyNumberFormat="1" applyFont="1" applyFill="1" applyBorder="1" applyAlignment="1" applyProtection="1">
      <alignment horizontal="left" vertical="center" wrapText="1"/>
      <protection/>
    </xf>
    <xf numFmtId="178" fontId="8" fillId="0" borderId="135" xfId="0" applyNumberFormat="1" applyFont="1" applyFill="1" applyBorder="1" applyAlignment="1" applyProtection="1">
      <alignment/>
      <protection/>
    </xf>
    <xf numFmtId="178" fontId="0" fillId="0" borderId="113" xfId="0" applyNumberFormat="1" applyFont="1" applyFill="1" applyBorder="1" applyAlignment="1" applyProtection="1">
      <alignment/>
      <protection/>
    </xf>
    <xf numFmtId="0" fontId="0" fillId="0" borderId="102" xfId="0" applyNumberFormat="1" applyFont="1" applyFill="1" applyBorder="1" applyAlignment="1" applyProtection="1">
      <alignment vertical="top" wrapText="1"/>
      <protection/>
    </xf>
    <xf numFmtId="0" fontId="11" fillId="37" borderId="102" xfId="0" applyNumberFormat="1" applyFont="1" applyFill="1" applyBorder="1" applyAlignment="1" applyProtection="1">
      <alignment vertical="top" wrapText="1"/>
      <protection/>
    </xf>
    <xf numFmtId="178" fontId="0" fillId="0" borderId="105" xfId="0" applyNumberFormat="1" applyFont="1" applyFill="1" applyBorder="1" applyAlignment="1" applyProtection="1">
      <alignment wrapText="1"/>
      <protection/>
    </xf>
    <xf numFmtId="178" fontId="0" fillId="0" borderId="106" xfId="0" applyNumberFormat="1" applyFont="1" applyFill="1" applyBorder="1" applyAlignment="1" applyProtection="1">
      <alignment wrapText="1"/>
      <protection/>
    </xf>
    <xf numFmtId="178" fontId="8" fillId="0" borderId="106" xfId="0" applyNumberFormat="1" applyFont="1" applyFill="1" applyBorder="1" applyAlignment="1" applyProtection="1">
      <alignment wrapText="1"/>
      <protection/>
    </xf>
    <xf numFmtId="178" fontId="8" fillId="0" borderId="110" xfId="0" applyNumberFormat="1" applyFont="1" applyFill="1" applyBorder="1" applyAlignment="1" applyProtection="1">
      <alignment wrapText="1"/>
      <protection/>
    </xf>
    <xf numFmtId="178" fontId="0" fillId="0" borderId="103" xfId="0" applyNumberFormat="1" applyFont="1" applyFill="1" applyBorder="1" applyAlignment="1" applyProtection="1">
      <alignment wrapText="1"/>
      <protection/>
    </xf>
    <xf numFmtId="178" fontId="0" fillId="37" borderId="106" xfId="0" applyNumberFormat="1" applyFont="1" applyFill="1" applyBorder="1" applyAlignment="1" applyProtection="1">
      <alignment wrapText="1"/>
      <protection/>
    </xf>
    <xf numFmtId="178" fontId="0" fillId="0" borderId="106" xfId="0" applyNumberFormat="1" applyFont="1" applyFill="1" applyBorder="1" applyAlignment="1" applyProtection="1">
      <alignment vertical="top" wrapText="1"/>
      <protection/>
    </xf>
    <xf numFmtId="178" fontId="0" fillId="0" borderId="104" xfId="0" applyNumberFormat="1" applyFont="1" applyFill="1" applyBorder="1" applyAlignment="1" applyProtection="1">
      <alignment vertical="top" wrapText="1"/>
      <protection/>
    </xf>
    <xf numFmtId="178" fontId="0" fillId="0" borderId="110" xfId="0" applyNumberFormat="1" applyFont="1" applyFill="1" applyBorder="1" applyAlignment="1" applyProtection="1">
      <alignment vertical="top" wrapText="1"/>
      <protection/>
    </xf>
    <xf numFmtId="178" fontId="0" fillId="0" borderId="105" xfId="0" applyNumberFormat="1" applyFont="1" applyFill="1" applyBorder="1" applyAlignment="1" applyProtection="1">
      <alignment vertical="top" wrapText="1"/>
      <protection/>
    </xf>
    <xf numFmtId="178" fontId="8" fillId="0" borderId="105" xfId="0" applyNumberFormat="1" applyFont="1" applyFill="1" applyBorder="1" applyAlignment="1" applyProtection="1">
      <alignment vertical="top" wrapText="1"/>
      <protection/>
    </xf>
    <xf numFmtId="0" fontId="0" fillId="37" borderId="129" xfId="0" applyNumberFormat="1" applyFont="1" applyFill="1" applyBorder="1" applyAlignment="1" applyProtection="1">
      <alignment/>
      <protection/>
    </xf>
    <xf numFmtId="178" fontId="0" fillId="0" borderId="130" xfId="0" applyNumberFormat="1" applyFont="1" applyFill="1" applyBorder="1" applyAlignment="1" applyProtection="1">
      <alignment/>
      <protection/>
    </xf>
    <xf numFmtId="178" fontId="0" fillId="0" borderId="115" xfId="0" applyNumberFormat="1" applyFont="1" applyFill="1" applyBorder="1" applyAlignment="1" applyProtection="1">
      <alignment/>
      <protection/>
    </xf>
    <xf numFmtId="178" fontId="0" fillId="0" borderId="117" xfId="0" applyNumberFormat="1" applyFont="1" applyFill="1" applyBorder="1" applyAlignment="1" applyProtection="1">
      <alignment/>
      <protection/>
    </xf>
    <xf numFmtId="0" fontId="0" fillId="0" borderId="108" xfId="0" applyNumberFormat="1" applyFont="1" applyFill="1" applyBorder="1" applyAlignment="1" applyProtection="1">
      <alignment vertical="top"/>
      <protection/>
    </xf>
    <xf numFmtId="0" fontId="8" fillId="0" borderId="136" xfId="0" applyNumberFormat="1" applyFont="1" applyFill="1" applyBorder="1" applyAlignment="1" applyProtection="1">
      <alignment/>
      <protection/>
    </xf>
    <xf numFmtId="178" fontId="8" fillId="0" borderId="125" xfId="0" applyNumberFormat="1" applyFont="1" applyFill="1" applyBorder="1" applyAlignment="1" applyProtection="1">
      <alignment/>
      <protection/>
    </xf>
    <xf numFmtId="178" fontId="0" fillId="0" borderId="123" xfId="0" applyNumberFormat="1" applyFont="1" applyFill="1" applyBorder="1" applyAlignment="1" applyProtection="1">
      <alignment/>
      <protection/>
    </xf>
    <xf numFmtId="178" fontId="0" fillId="0" borderId="124" xfId="0" applyNumberFormat="1" applyFont="1" applyFill="1" applyBorder="1" applyAlignment="1" applyProtection="1">
      <alignment/>
      <protection/>
    </xf>
    <xf numFmtId="0" fontId="0" fillId="0" borderId="113" xfId="0" applyNumberFormat="1" applyFont="1" applyFill="1" applyBorder="1" applyAlignment="1" applyProtection="1">
      <alignment vertical="top"/>
      <protection/>
    </xf>
    <xf numFmtId="0" fontId="11" fillId="0" borderId="113" xfId="0" applyNumberFormat="1" applyFont="1" applyFill="1" applyBorder="1" applyAlignment="1" applyProtection="1">
      <alignment vertical="top" wrapText="1"/>
      <protection/>
    </xf>
    <xf numFmtId="178" fontId="0" fillId="37" borderId="110" xfId="0" applyNumberFormat="1" applyFont="1" applyFill="1" applyBorder="1" applyAlignment="1" applyProtection="1">
      <alignment/>
      <protection/>
    </xf>
    <xf numFmtId="0" fontId="0" fillId="0" borderId="104" xfId="0" applyNumberFormat="1" applyFont="1" applyFill="1" applyBorder="1" applyAlignment="1" applyProtection="1">
      <alignment vertical="top"/>
      <protection/>
    </xf>
    <xf numFmtId="178" fontId="0" fillId="0" borderId="99" xfId="0" applyNumberFormat="1" applyFont="1" applyFill="1" applyBorder="1" applyAlignment="1" applyProtection="1">
      <alignment/>
      <protection/>
    </xf>
    <xf numFmtId="178" fontId="0" fillId="0" borderId="101" xfId="0" applyNumberFormat="1" applyFont="1" applyFill="1" applyBorder="1" applyAlignment="1" applyProtection="1">
      <alignment/>
      <protection/>
    </xf>
    <xf numFmtId="178" fontId="0" fillId="0" borderId="116" xfId="0" applyNumberFormat="1" applyFont="1" applyFill="1" applyBorder="1" applyAlignment="1" applyProtection="1">
      <alignment/>
      <protection/>
    </xf>
    <xf numFmtId="178" fontId="0" fillId="0" borderId="137" xfId="0" applyNumberFormat="1" applyFont="1" applyFill="1" applyBorder="1" applyAlignment="1" applyProtection="1">
      <alignment/>
      <protection/>
    </xf>
    <xf numFmtId="178" fontId="0" fillId="0" borderId="137" xfId="0" applyNumberFormat="1" applyFont="1" applyFill="1" applyBorder="1" applyAlignment="1" applyProtection="1">
      <alignment/>
      <protection/>
    </xf>
    <xf numFmtId="178" fontId="0" fillId="0" borderId="138" xfId="0" applyNumberFormat="1" applyFont="1" applyFill="1" applyBorder="1" applyAlignment="1" applyProtection="1">
      <alignment/>
      <protection/>
    </xf>
    <xf numFmtId="178" fontId="0" fillId="0" borderId="139" xfId="0" applyNumberFormat="1" applyFont="1" applyFill="1" applyBorder="1" applyAlignment="1" applyProtection="1">
      <alignment/>
      <protection/>
    </xf>
    <xf numFmtId="0" fontId="8" fillId="0" borderId="88" xfId="0" applyNumberFormat="1" applyFont="1" applyFill="1" applyBorder="1" applyAlignment="1" applyProtection="1">
      <alignment/>
      <protection/>
    </xf>
    <xf numFmtId="178" fontId="8" fillId="37" borderId="94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1" fillId="0" borderId="67" xfId="0" applyFont="1" applyBorder="1" applyAlignment="1">
      <alignment vertical="top" wrapText="1"/>
    </xf>
    <xf numFmtId="0" fontId="0" fillId="0" borderId="39" xfId="0" applyFont="1" applyBorder="1" applyAlignment="1">
      <alignment/>
    </xf>
    <xf numFmtId="0" fontId="0" fillId="0" borderId="12" xfId="0" applyBorder="1" applyAlignment="1">
      <alignment/>
    </xf>
    <xf numFmtId="0" fontId="1" fillId="0" borderId="77" xfId="0" applyFont="1" applyBorder="1" applyAlignment="1">
      <alignment vertical="top" wrapText="1"/>
    </xf>
    <xf numFmtId="0" fontId="0" fillId="0" borderId="140" xfId="0" applyBorder="1" applyAlignment="1">
      <alignment/>
    </xf>
    <xf numFmtId="0" fontId="0" fillId="0" borderId="80" xfId="0" applyBorder="1" applyAlignment="1">
      <alignment/>
    </xf>
    <xf numFmtId="0" fontId="2" fillId="0" borderId="20" xfId="0" applyFont="1" applyBorder="1" applyAlignment="1">
      <alignment vertical="top" wrapText="1"/>
    </xf>
    <xf numFmtId="0" fontId="0" fillId="0" borderId="24" xfId="0" applyBorder="1" applyAlignment="1">
      <alignment/>
    </xf>
    <xf numFmtId="0" fontId="1" fillId="0" borderId="0" xfId="0" applyFont="1" applyAlignment="1">
      <alignment horizontal="left"/>
    </xf>
    <xf numFmtId="0" fontId="0" fillId="0" borderId="50" xfId="0" applyFont="1" applyBorder="1" applyAlignment="1">
      <alignment vertical="top" wrapText="1"/>
    </xf>
    <xf numFmtId="0" fontId="0" fillId="0" borderId="33" xfId="0" applyFont="1" applyBorder="1" applyAlignment="1">
      <alignment vertical="top" wrapText="1"/>
    </xf>
    <xf numFmtId="0" fontId="0" fillId="0" borderId="34" xfId="0" applyFont="1" applyBorder="1" applyAlignment="1">
      <alignment vertical="top" wrapText="1"/>
    </xf>
    <xf numFmtId="0" fontId="0" fillId="0" borderId="67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67" xfId="0" applyFont="1" applyFill="1" applyBorder="1" applyAlignment="1">
      <alignment horizontal="center" vertical="top" wrapText="1"/>
    </xf>
    <xf numFmtId="0" fontId="0" fillId="0" borderId="73" xfId="0" applyFont="1" applyFill="1" applyBorder="1" applyAlignment="1">
      <alignment horizontal="center" vertical="top" wrapText="1"/>
    </xf>
    <xf numFmtId="0" fontId="0" fillId="0" borderId="67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0" fillId="0" borderId="141" xfId="51" applyFont="1" applyBorder="1" applyAlignment="1">
      <alignment horizontal="center" vertical="center" wrapText="1"/>
      <protection/>
    </xf>
    <xf numFmtId="0" fontId="0" fillId="0" borderId="142" xfId="51" applyFont="1" applyBorder="1" applyAlignment="1">
      <alignment horizontal="center" vertical="center" wrapText="1"/>
      <protection/>
    </xf>
    <xf numFmtId="0" fontId="0" fillId="0" borderId="143" xfId="51" applyFont="1" applyBorder="1" applyAlignment="1">
      <alignment horizontal="center" vertical="center" wrapText="1"/>
      <protection/>
    </xf>
    <xf numFmtId="0" fontId="0" fillId="0" borderId="86" xfId="51" applyFont="1" applyBorder="1" applyAlignment="1">
      <alignment horizontal="center" vertical="center" wrapText="1"/>
      <protection/>
    </xf>
    <xf numFmtId="0" fontId="0" fillId="0" borderId="144" xfId="51" applyFont="1" applyBorder="1" applyAlignment="1">
      <alignment horizontal="center" vertical="center" wrapText="1"/>
      <protection/>
    </xf>
    <xf numFmtId="0" fontId="0" fillId="0" borderId="145" xfId="51" applyFont="1" applyBorder="1" applyAlignment="1">
      <alignment horizontal="center" vertical="center" wrapText="1"/>
      <protection/>
    </xf>
    <xf numFmtId="0" fontId="8" fillId="0" borderId="146" xfId="51" applyFont="1" applyBorder="1" applyAlignment="1">
      <alignment horizontal="center" vertical="center" wrapText="1"/>
      <protection/>
    </xf>
    <xf numFmtId="0" fontId="8" fillId="0" borderId="147" xfId="51" applyFont="1" applyBorder="1" applyAlignment="1">
      <alignment horizontal="center" vertical="center" wrapText="1"/>
      <protection/>
    </xf>
    <xf numFmtId="0" fontId="8" fillId="0" borderId="148" xfId="51" applyFont="1" applyBorder="1" applyAlignment="1">
      <alignment horizontal="center" vertical="center" wrapText="1"/>
      <protection/>
    </xf>
    <xf numFmtId="0" fontId="0" fillId="0" borderId="149" xfId="51" applyFont="1" applyBorder="1" applyAlignment="1">
      <alignment horizontal="center" vertical="center" wrapText="1"/>
      <protection/>
    </xf>
    <xf numFmtId="0" fontId="0" fillId="0" borderId="67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67" xfId="51" applyFont="1" applyBorder="1" applyAlignment="1">
      <alignment horizontal="center" vertical="center" wrapText="1"/>
      <protection/>
    </xf>
    <xf numFmtId="0" fontId="0" fillId="0" borderId="39" xfId="51" applyFont="1" applyBorder="1" applyAlignment="1">
      <alignment horizontal="center" vertical="center" wrapText="1"/>
      <protection/>
    </xf>
    <xf numFmtId="0" fontId="0" fillId="0" borderId="12" xfId="51" applyFont="1" applyBorder="1" applyAlignment="1">
      <alignment horizontal="center" vertical="center" wrapText="1"/>
      <protection/>
    </xf>
    <xf numFmtId="0" fontId="0" fillId="0" borderId="150" xfId="51" applyFont="1" applyBorder="1" applyAlignment="1">
      <alignment horizontal="center" vertical="center" wrapText="1"/>
      <protection/>
    </xf>
    <xf numFmtId="0" fontId="0" fillId="0" borderId="151" xfId="51" applyFont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152" xfId="51" applyFont="1" applyBorder="1" applyAlignment="1">
      <alignment horizontal="center" vertical="center" wrapText="1"/>
      <protection/>
    </xf>
    <xf numFmtId="0" fontId="8" fillId="0" borderId="153" xfId="51" applyFont="1" applyBorder="1" applyAlignment="1">
      <alignment horizontal="center" vertical="center" wrapText="1"/>
      <protection/>
    </xf>
    <xf numFmtId="0" fontId="8" fillId="0" borderId="154" xfId="51" applyFont="1" applyBorder="1" applyAlignment="1">
      <alignment horizontal="center" vertical="center" wrapText="1"/>
      <protection/>
    </xf>
    <xf numFmtId="0" fontId="0" fillId="0" borderId="85" xfId="51" applyFont="1" applyBorder="1" applyAlignment="1">
      <alignment horizontal="center" vertical="center" wrapText="1"/>
      <protection/>
    </xf>
    <xf numFmtId="0" fontId="0" fillId="0" borderId="155" xfId="51" applyFont="1" applyBorder="1" applyAlignment="1">
      <alignment horizontal="center" vertical="center" wrapText="1"/>
      <protection/>
    </xf>
    <xf numFmtId="0" fontId="8" fillId="0" borderId="156" xfId="51" applyFont="1" applyBorder="1" applyAlignment="1">
      <alignment horizontal="center" vertical="center" wrapText="1"/>
      <protection/>
    </xf>
    <xf numFmtId="0" fontId="8" fillId="0" borderId="157" xfId="51" applyFont="1" applyBorder="1" applyAlignment="1">
      <alignment horizontal="center" vertical="center" wrapText="1"/>
      <protection/>
    </xf>
    <xf numFmtId="0" fontId="8" fillId="0" borderId="158" xfId="51" applyFont="1" applyBorder="1" applyAlignment="1">
      <alignment horizontal="center" vertical="center" wrapText="1"/>
      <protection/>
    </xf>
    <xf numFmtId="0" fontId="0" fillId="0" borderId="159" xfId="51" applyFont="1" applyBorder="1" applyAlignment="1">
      <alignment horizontal="center" vertical="center" wrapText="1"/>
      <protection/>
    </xf>
    <xf numFmtId="0" fontId="0" fillId="0" borderId="160" xfId="51" applyFont="1" applyBorder="1" applyAlignment="1">
      <alignment horizontal="center" vertical="center" wrapText="1"/>
      <protection/>
    </xf>
    <xf numFmtId="0" fontId="0" fillId="0" borderId="77" xfId="0" applyBorder="1" applyAlignment="1">
      <alignment/>
    </xf>
    <xf numFmtId="0" fontId="0" fillId="0" borderId="161" xfId="51" applyFont="1" applyBorder="1" applyAlignment="1">
      <alignment horizontal="center" vertical="center" wrapText="1"/>
      <protection/>
    </xf>
    <xf numFmtId="0" fontId="0" fillId="0" borderId="162" xfId="51" applyFont="1" applyBorder="1" applyAlignment="1">
      <alignment horizontal="center" vertical="center" wrapText="1"/>
      <protection/>
    </xf>
    <xf numFmtId="0" fontId="0" fillId="0" borderId="163" xfId="51" applyFont="1" applyBorder="1" applyAlignment="1">
      <alignment horizontal="center" vertical="center" wrapText="1"/>
      <protection/>
    </xf>
    <xf numFmtId="0" fontId="8" fillId="0" borderId="164" xfId="51" applyFont="1" applyBorder="1" applyAlignment="1">
      <alignment horizontal="center" vertical="center" wrapText="1"/>
      <protection/>
    </xf>
    <xf numFmtId="0" fontId="8" fillId="0" borderId="86" xfId="51" applyFont="1" applyBorder="1" applyAlignment="1">
      <alignment horizontal="center" vertical="center" wrapText="1"/>
      <protection/>
    </xf>
    <xf numFmtId="0" fontId="8" fillId="0" borderId="165" xfId="51" applyFont="1" applyBorder="1" applyAlignment="1">
      <alignment horizontal="center" vertical="center" wrapText="1"/>
      <protection/>
    </xf>
    <xf numFmtId="0" fontId="0" fillId="0" borderId="121" xfId="0" applyNumberFormat="1" applyFont="1" applyFill="1" applyBorder="1" applyAlignment="1" applyProtection="1">
      <alignment/>
      <protection/>
    </xf>
    <xf numFmtId="0" fontId="0" fillId="0" borderId="166" xfId="0" applyNumberFormat="1" applyFont="1" applyFill="1" applyBorder="1" applyAlignment="1" applyProtection="1">
      <alignment/>
      <protection/>
    </xf>
    <xf numFmtId="0" fontId="0" fillId="0" borderId="167" xfId="0" applyNumberFormat="1" applyFont="1" applyFill="1" applyBorder="1" applyAlignment="1" applyProtection="1">
      <alignment horizontal="center" vertical="center" wrapText="1"/>
      <protection/>
    </xf>
    <xf numFmtId="0" fontId="0" fillId="0" borderId="133" xfId="0" applyNumberFormat="1" applyFont="1" applyFill="1" applyBorder="1" applyAlignment="1" applyProtection="1">
      <alignment horizontal="center" vertical="center" wrapText="1"/>
      <protection/>
    </xf>
    <xf numFmtId="0" fontId="8" fillId="0" borderId="168" xfId="0" applyNumberFormat="1" applyFont="1" applyFill="1" applyBorder="1" applyAlignment="1" applyProtection="1">
      <alignment horizontal="center" vertical="center" wrapText="1"/>
      <protection/>
    </xf>
    <xf numFmtId="0" fontId="8" fillId="0" borderId="169" xfId="0" applyNumberFormat="1" applyFont="1" applyFill="1" applyBorder="1" applyAlignment="1" applyProtection="1">
      <alignment horizontal="center" vertical="center" wrapText="1"/>
      <protection/>
    </xf>
    <xf numFmtId="0" fontId="0" fillId="0" borderId="170" xfId="0" applyNumberFormat="1" applyFont="1" applyFill="1" applyBorder="1" applyAlignment="1" applyProtection="1">
      <alignment horizontal="center" vertical="center" wrapText="1"/>
      <protection/>
    </xf>
    <xf numFmtId="0" fontId="0" fillId="0" borderId="171" xfId="0" applyNumberFormat="1" applyFont="1" applyFill="1" applyBorder="1" applyAlignment="1" applyProtection="1">
      <alignment horizontal="center" vertical="center" wrapText="1"/>
      <protection/>
    </xf>
    <xf numFmtId="0" fontId="0" fillId="0" borderId="172" xfId="0" applyNumberFormat="1" applyFont="1" applyFill="1" applyBorder="1" applyAlignment="1" applyProtection="1">
      <alignment horizontal="center" vertical="center" wrapText="1"/>
      <protection/>
    </xf>
    <xf numFmtId="0" fontId="0" fillId="0" borderId="173" xfId="0" applyNumberFormat="1" applyFont="1" applyFill="1" applyBorder="1" applyAlignment="1" applyProtection="1">
      <alignment horizontal="center" vertical="center" wrapText="1"/>
      <protection/>
    </xf>
    <xf numFmtId="0" fontId="0" fillId="0" borderId="174" xfId="0" applyNumberFormat="1" applyFont="1" applyFill="1" applyBorder="1" applyAlignment="1" applyProtection="1">
      <alignment horizontal="center" vertical="center" wrapText="1"/>
      <protection/>
    </xf>
    <xf numFmtId="0" fontId="0" fillId="0" borderId="175" xfId="0" applyNumberFormat="1" applyFont="1" applyFill="1" applyBorder="1" applyAlignment="1" applyProtection="1">
      <alignment horizontal="center" vertical="center" wrapText="1"/>
      <protection/>
    </xf>
    <xf numFmtId="0" fontId="0" fillId="0" borderId="176" xfId="0" applyNumberFormat="1" applyFont="1" applyFill="1" applyBorder="1" applyAlignment="1" applyProtection="1">
      <alignment horizontal="center" vertical="center" wrapText="1"/>
      <protection/>
    </xf>
    <xf numFmtId="0" fontId="8" fillId="0" borderId="177" xfId="0" applyNumberFormat="1" applyFont="1" applyFill="1" applyBorder="1" applyAlignment="1" applyProtection="1">
      <alignment horizontal="center" vertical="center" wrapText="1"/>
      <protection/>
    </xf>
    <xf numFmtId="0" fontId="8" fillId="0" borderId="178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0" fillId="0" borderId="179" xfId="0" applyNumberFormat="1" applyFont="1" applyFill="1" applyBorder="1" applyAlignment="1" applyProtection="1">
      <alignment horizontal="center" vertical="center" wrapText="1"/>
      <protection/>
    </xf>
    <xf numFmtId="0" fontId="0" fillId="0" borderId="180" xfId="0" applyNumberFormat="1" applyFont="1" applyFill="1" applyBorder="1" applyAlignment="1" applyProtection="1">
      <alignment horizontal="center" vertical="center" wrapText="1"/>
      <protection/>
    </xf>
    <xf numFmtId="0" fontId="0" fillId="0" borderId="69" xfId="0" applyFont="1" applyBorder="1" applyAlignment="1">
      <alignment vertical="top" wrapText="1"/>
    </xf>
    <xf numFmtId="0" fontId="0" fillId="0" borderId="82" xfId="0" applyBorder="1" applyAlignment="1">
      <alignment vertical="top" wrapText="1"/>
    </xf>
    <xf numFmtId="0" fontId="0" fillId="0" borderId="44" xfId="0" applyBorder="1" applyAlignment="1">
      <alignment vertical="top" wrapText="1"/>
    </xf>
    <xf numFmtId="0" fontId="10" fillId="0" borderId="28" xfId="52" applyFont="1" applyBorder="1" applyAlignment="1">
      <alignment horizontal="center" vertical="center" wrapText="1"/>
      <protection/>
    </xf>
    <xf numFmtId="0" fontId="10" fillId="0" borderId="20" xfId="52" applyFont="1" applyBorder="1" applyAlignment="1">
      <alignment horizontal="center" vertical="center" wrapText="1"/>
      <protection/>
    </xf>
    <xf numFmtId="0" fontId="10" fillId="0" borderId="60" xfId="52" applyFont="1" applyBorder="1" applyAlignment="1">
      <alignment horizontal="center" vertical="center" wrapText="1"/>
      <protection/>
    </xf>
    <xf numFmtId="0" fontId="0" fillId="0" borderId="83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70" xfId="0" applyBorder="1" applyAlignment="1">
      <alignment horizontal="center" vertical="top" wrapText="1"/>
    </xf>
    <xf numFmtId="0" fontId="0" fillId="0" borderId="84" xfId="0" applyBorder="1" applyAlignment="1">
      <alignment horizontal="center" vertical="top" wrapText="1"/>
    </xf>
    <xf numFmtId="0" fontId="0" fillId="0" borderId="46" xfId="0" applyBorder="1" applyAlignment="1">
      <alignment horizontal="center" vertical="top" wrapText="1"/>
    </xf>
    <xf numFmtId="0" fontId="19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3" fillId="0" borderId="58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20" xfId="0" applyFont="1" applyBorder="1" applyAlignment="1">
      <alignment/>
    </xf>
    <xf numFmtId="0" fontId="0" fillId="0" borderId="55" xfId="0" applyFont="1" applyBorder="1" applyAlignment="1">
      <alignment/>
    </xf>
    <xf numFmtId="0" fontId="0" fillId="0" borderId="24" xfId="0" applyFont="1" applyBorder="1" applyAlignment="1">
      <alignment/>
    </xf>
    <xf numFmtId="0" fontId="19" fillId="0" borderId="20" xfId="0" applyFont="1" applyFill="1" applyBorder="1" applyAlignment="1">
      <alignment horizontal="center" wrapText="1"/>
    </xf>
    <xf numFmtId="0" fontId="19" fillId="0" borderId="55" xfId="0" applyFont="1" applyFill="1" applyBorder="1" applyAlignment="1">
      <alignment horizontal="center" wrapText="1"/>
    </xf>
    <xf numFmtId="0" fontId="19" fillId="0" borderId="54" xfId="0" applyFont="1" applyFill="1" applyBorder="1" applyAlignment="1">
      <alignment horizontal="center" wrapText="1"/>
    </xf>
    <xf numFmtId="0" fontId="3" fillId="0" borderId="20" xfId="0" applyFont="1" applyFill="1" applyBorder="1" applyAlignment="1">
      <alignment horizontal="center" wrapText="1"/>
    </xf>
    <xf numFmtId="0" fontId="3" fillId="0" borderId="55" xfId="0" applyFont="1" applyFill="1" applyBorder="1" applyAlignment="1">
      <alignment horizontal="center" wrapText="1"/>
    </xf>
    <xf numFmtId="0" fontId="3" fillId="0" borderId="54" xfId="0" applyFont="1" applyFill="1" applyBorder="1" applyAlignment="1">
      <alignment horizontal="center" wrapText="1"/>
    </xf>
    <xf numFmtId="0" fontId="3" fillId="0" borderId="24" xfId="0" applyFont="1" applyFill="1" applyBorder="1" applyAlignment="1">
      <alignment horizontal="center" wrapText="1"/>
    </xf>
    <xf numFmtId="0" fontId="8" fillId="36" borderId="20" xfId="0" applyFont="1" applyFill="1" applyBorder="1" applyAlignment="1">
      <alignment horizontal="center"/>
    </xf>
    <xf numFmtId="0" fontId="8" fillId="36" borderId="55" xfId="0" applyFont="1" applyFill="1" applyBorder="1" applyAlignment="1">
      <alignment horizontal="center"/>
    </xf>
    <xf numFmtId="0" fontId="8" fillId="36" borderId="24" xfId="0" applyFont="1" applyFill="1" applyBorder="1" applyAlignment="1">
      <alignment horizontal="center"/>
    </xf>
    <xf numFmtId="0" fontId="3" fillId="0" borderId="69" xfId="0" applyFont="1" applyBorder="1" applyAlignment="1">
      <alignment wrapText="1"/>
    </xf>
    <xf numFmtId="0" fontId="3" fillId="0" borderId="82" xfId="0" applyFont="1" applyBorder="1" applyAlignment="1">
      <alignment wrapText="1"/>
    </xf>
    <xf numFmtId="0" fontId="3" fillId="0" borderId="81" xfId="0" applyFont="1" applyBorder="1" applyAlignment="1">
      <alignment wrapText="1"/>
    </xf>
    <xf numFmtId="0" fontId="3" fillId="0" borderId="60" xfId="0" applyFont="1" applyBorder="1" applyAlignment="1">
      <alignment wrapText="1"/>
    </xf>
    <xf numFmtId="0" fontId="3" fillId="0" borderId="83" xfId="0" applyFont="1" applyBorder="1" applyAlignment="1">
      <alignment wrapText="1"/>
    </xf>
    <xf numFmtId="0" fontId="3" fillId="0" borderId="37" xfId="0" applyFont="1" applyBorder="1" applyAlignment="1">
      <alignment wrapText="1"/>
    </xf>
    <xf numFmtId="0" fontId="3" fillId="0" borderId="70" xfId="0" applyFont="1" applyBorder="1" applyAlignment="1">
      <alignment wrapText="1"/>
    </xf>
    <xf numFmtId="0" fontId="3" fillId="0" borderId="84" xfId="0" applyFont="1" applyBorder="1" applyAlignment="1">
      <alignment wrapText="1"/>
    </xf>
    <xf numFmtId="0" fontId="3" fillId="0" borderId="43" xfId="0" applyFont="1" applyBorder="1" applyAlignment="1">
      <alignment wrapText="1"/>
    </xf>
    <xf numFmtId="0" fontId="3" fillId="0" borderId="48" xfId="0" applyFont="1" applyFill="1" applyBorder="1" applyAlignment="1">
      <alignment wrapText="1"/>
    </xf>
    <xf numFmtId="0" fontId="3" fillId="0" borderId="37" xfId="0" applyFont="1" applyFill="1" applyBorder="1" applyAlignment="1">
      <alignment wrapText="1"/>
    </xf>
    <xf numFmtId="0" fontId="3" fillId="0" borderId="48" xfId="0" applyFont="1" applyBorder="1" applyAlignment="1">
      <alignment/>
    </xf>
    <xf numFmtId="0" fontId="3" fillId="0" borderId="37" xfId="0" applyFont="1" applyBorder="1" applyAlignment="1">
      <alignment/>
    </xf>
  </cellXfs>
  <cellStyles count="54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Excel Built-in Normal" xfId="40"/>
    <cellStyle name="Geras" xfId="41"/>
    <cellStyle name="Hyperlink" xfId="42"/>
    <cellStyle name="Įprastas 2" xfId="43"/>
    <cellStyle name="Įprastas 2 2" xfId="44"/>
    <cellStyle name="Įspėjimo tekstas" xfId="45"/>
    <cellStyle name="Išvestis" xfId="46"/>
    <cellStyle name="Įvestis" xfId="47"/>
    <cellStyle name="Comma" xfId="48"/>
    <cellStyle name="Comma [0]" xfId="49"/>
    <cellStyle name="Neutralus" xfId="50"/>
    <cellStyle name="Normal_Sheet1" xfId="51"/>
    <cellStyle name="Normal_Sheet1_1" xfId="52"/>
    <cellStyle name="Paryškinimas 1" xfId="53"/>
    <cellStyle name="Paryškinimas 2" xfId="54"/>
    <cellStyle name="Paryškinimas 3" xfId="55"/>
    <cellStyle name="Paryškinimas 4" xfId="56"/>
    <cellStyle name="Paryškinimas 5" xfId="57"/>
    <cellStyle name="Paryškinimas 6" xfId="58"/>
    <cellStyle name="Pastaba" xfId="59"/>
    <cellStyle name="Pavadinimas" xfId="60"/>
    <cellStyle name="Percent" xfId="61"/>
    <cellStyle name="Skaičiavimas" xfId="62"/>
    <cellStyle name="Suma" xfId="63"/>
    <cellStyle name="Susietas langelis" xfId="64"/>
    <cellStyle name="Tikrinimo langelis" xfId="65"/>
    <cellStyle name="Currency" xfId="66"/>
    <cellStyle name="Currency [0]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34">
      <selection activeCell="E53" sqref="E53"/>
    </sheetView>
  </sheetViews>
  <sheetFormatPr defaultColWidth="9.140625" defaultRowHeight="12.75"/>
  <cols>
    <col min="1" max="1" width="4.00390625" style="0" customWidth="1"/>
    <col min="2" max="2" width="16.00390625" style="0" customWidth="1"/>
    <col min="3" max="3" width="46.421875" style="0" customWidth="1"/>
    <col min="4" max="4" width="17.421875" style="0" customWidth="1"/>
    <col min="6" max="6" width="10.57421875" style="0" bestFit="1" customWidth="1"/>
  </cols>
  <sheetData>
    <row r="1" ht="15.75">
      <c r="A1" s="2" t="s">
        <v>0</v>
      </c>
    </row>
    <row r="2" ht="15.75">
      <c r="C2" s="1" t="s">
        <v>556</v>
      </c>
    </row>
    <row r="3" ht="15.75">
      <c r="A3" s="1" t="s">
        <v>1</v>
      </c>
    </row>
    <row r="4" spans="1:4" ht="15.75">
      <c r="A4" s="708" t="s">
        <v>539</v>
      </c>
      <c r="B4" s="709"/>
      <c r="C4" s="709"/>
      <c r="D4" s="709"/>
    </row>
    <row r="5" ht="15.75">
      <c r="A5" s="3" t="s">
        <v>2</v>
      </c>
    </row>
    <row r="6" spans="1:4" ht="16.5" thickBot="1">
      <c r="A6" s="3"/>
      <c r="D6" t="s">
        <v>193</v>
      </c>
    </row>
    <row r="7" spans="1:4" ht="27" customHeight="1" thickBot="1">
      <c r="A7" s="4" t="s">
        <v>3</v>
      </c>
      <c r="B7" s="5" t="s">
        <v>4</v>
      </c>
      <c r="C7" s="23" t="s">
        <v>5</v>
      </c>
      <c r="D7" s="50" t="s">
        <v>6</v>
      </c>
    </row>
    <row r="8" spans="1:4" ht="13.5" thickBot="1">
      <c r="A8" s="6">
        <v>1</v>
      </c>
      <c r="B8" s="7">
        <v>2</v>
      </c>
      <c r="C8" s="24">
        <v>3</v>
      </c>
      <c r="D8" s="51">
        <v>4</v>
      </c>
    </row>
    <row r="9" spans="1:4" ht="27.75" customHeight="1" thickBot="1">
      <c r="A9" s="8" t="s">
        <v>7</v>
      </c>
      <c r="B9" s="9" t="s">
        <v>8</v>
      </c>
      <c r="C9" s="25" t="s">
        <v>288</v>
      </c>
      <c r="D9" s="52">
        <f>D10+D12+D16</f>
        <v>17059.94</v>
      </c>
    </row>
    <row r="10" spans="1:4" ht="15" customHeight="1" thickBot="1">
      <c r="A10" s="8" t="s">
        <v>9</v>
      </c>
      <c r="B10" s="10" t="s">
        <v>181</v>
      </c>
      <c r="C10" s="25" t="s">
        <v>10</v>
      </c>
      <c r="D10" s="52">
        <f>D11</f>
        <v>15643</v>
      </c>
    </row>
    <row r="11" spans="1:6" ht="18.75" customHeight="1" thickBot="1">
      <c r="A11" s="8" t="s">
        <v>11</v>
      </c>
      <c r="B11" s="9" t="s">
        <v>12</v>
      </c>
      <c r="C11" s="26" t="s">
        <v>283</v>
      </c>
      <c r="D11" s="52">
        <v>15643</v>
      </c>
      <c r="F11" s="46"/>
    </row>
    <row r="12" spans="1:4" ht="16.5" customHeight="1" thickBot="1">
      <c r="A12" s="8" t="s">
        <v>13</v>
      </c>
      <c r="B12" s="9" t="s">
        <v>17</v>
      </c>
      <c r="C12" s="25" t="s">
        <v>18</v>
      </c>
      <c r="D12" s="52">
        <f>D13+D14+D15</f>
        <v>690</v>
      </c>
    </row>
    <row r="13" spans="1:4" ht="15" customHeight="1" thickBot="1">
      <c r="A13" s="8" t="s">
        <v>14</v>
      </c>
      <c r="B13" s="9" t="s">
        <v>20</v>
      </c>
      <c r="C13" s="26" t="s">
        <v>21</v>
      </c>
      <c r="D13" s="53">
        <v>460</v>
      </c>
    </row>
    <row r="14" spans="1:4" ht="24.75" customHeight="1" thickBot="1">
      <c r="A14" s="8" t="s">
        <v>15</v>
      </c>
      <c r="B14" s="9" t="s">
        <v>23</v>
      </c>
      <c r="C14" s="26" t="s">
        <v>24</v>
      </c>
      <c r="D14" s="53">
        <v>10</v>
      </c>
    </row>
    <row r="15" spans="1:4" ht="18.75" customHeight="1" thickBot="1">
      <c r="A15" s="8" t="s">
        <v>16</v>
      </c>
      <c r="B15" s="9" t="s">
        <v>26</v>
      </c>
      <c r="C15" s="26" t="s">
        <v>27</v>
      </c>
      <c r="D15" s="53">
        <v>220</v>
      </c>
    </row>
    <row r="16" spans="1:4" ht="18.75" customHeight="1" thickBot="1">
      <c r="A16" s="8" t="s">
        <v>19</v>
      </c>
      <c r="B16" s="9" t="s">
        <v>29</v>
      </c>
      <c r="C16" s="25" t="s">
        <v>30</v>
      </c>
      <c r="D16" s="52">
        <f>D17+D18</f>
        <v>726.94</v>
      </c>
    </row>
    <row r="17" spans="1:4" ht="18" customHeight="1" thickBot="1">
      <c r="A17" s="8" t="s">
        <v>22</v>
      </c>
      <c r="B17" s="9" t="s">
        <v>32</v>
      </c>
      <c r="C17" s="26" t="s">
        <v>33</v>
      </c>
      <c r="D17" s="53">
        <v>50</v>
      </c>
    </row>
    <row r="18" spans="1:4" ht="17.25" customHeight="1" thickBot="1">
      <c r="A18" s="8" t="s">
        <v>25</v>
      </c>
      <c r="B18" s="9" t="s">
        <v>35</v>
      </c>
      <c r="C18" s="26" t="s">
        <v>36</v>
      </c>
      <c r="D18" s="53">
        <f>D19+D20</f>
        <v>676.94</v>
      </c>
    </row>
    <row r="19" spans="1:4" ht="17.25" customHeight="1" thickBot="1">
      <c r="A19" s="8" t="s">
        <v>28</v>
      </c>
      <c r="B19" s="9" t="s">
        <v>38</v>
      </c>
      <c r="C19" s="26" t="s">
        <v>39</v>
      </c>
      <c r="D19" s="53">
        <v>30</v>
      </c>
    </row>
    <row r="20" spans="1:4" ht="15.75" customHeight="1" thickBot="1">
      <c r="A20" s="8" t="s">
        <v>31</v>
      </c>
      <c r="B20" s="9" t="s">
        <v>41</v>
      </c>
      <c r="C20" s="26" t="s">
        <v>42</v>
      </c>
      <c r="D20" s="404">
        <v>646.94</v>
      </c>
    </row>
    <row r="21" spans="1:4" ht="16.5" customHeight="1" thickBot="1">
      <c r="A21" s="8" t="s">
        <v>34</v>
      </c>
      <c r="B21" s="9" t="s">
        <v>44</v>
      </c>
      <c r="C21" s="25" t="s">
        <v>294</v>
      </c>
      <c r="D21" s="59">
        <f>D22+D28</f>
        <v>8878.53</v>
      </c>
    </row>
    <row r="22" spans="1:4" ht="17.25" customHeight="1" thickBot="1">
      <c r="A22" s="8" t="s">
        <v>37</v>
      </c>
      <c r="B22" s="9" t="s">
        <v>46</v>
      </c>
      <c r="C22" s="26" t="s">
        <v>293</v>
      </c>
      <c r="D22" s="59">
        <f>D23+D24+D25+D26+D27</f>
        <v>8878.53</v>
      </c>
    </row>
    <row r="23" spans="1:4" ht="18.75" customHeight="1" thickBot="1">
      <c r="A23" s="8" t="s">
        <v>40</v>
      </c>
      <c r="B23" s="9" t="s">
        <v>48</v>
      </c>
      <c r="C23" s="26" t="s">
        <v>49</v>
      </c>
      <c r="D23" s="58">
        <v>2590.268</v>
      </c>
    </row>
    <row r="24" spans="1:4" ht="19.5" customHeight="1" thickBot="1">
      <c r="A24" s="8" t="s">
        <v>43</v>
      </c>
      <c r="B24" s="9" t="s">
        <v>51</v>
      </c>
      <c r="C24" s="30" t="s">
        <v>103</v>
      </c>
      <c r="D24" s="107">
        <v>6048.4</v>
      </c>
    </row>
    <row r="25" spans="1:4" ht="48" customHeight="1" thickBot="1">
      <c r="A25" s="8" t="s">
        <v>45</v>
      </c>
      <c r="B25" s="26" t="s">
        <v>53</v>
      </c>
      <c r="C25" s="31" t="s">
        <v>196</v>
      </c>
      <c r="D25" s="48">
        <v>136.1</v>
      </c>
    </row>
    <row r="26" spans="1:4" ht="51" customHeight="1" thickBot="1">
      <c r="A26" s="8" t="s">
        <v>47</v>
      </c>
      <c r="B26" s="26" t="s">
        <v>199</v>
      </c>
      <c r="C26" s="33" t="s">
        <v>198</v>
      </c>
      <c r="D26" s="48">
        <v>0.7</v>
      </c>
    </row>
    <row r="27" spans="1:4" ht="30.75" customHeight="1" thickBot="1">
      <c r="A27" s="8" t="s">
        <v>50</v>
      </c>
      <c r="B27" s="26" t="s">
        <v>292</v>
      </c>
      <c r="C27" s="31" t="s">
        <v>540</v>
      </c>
      <c r="D27" s="111">
        <v>103.062</v>
      </c>
    </row>
    <row r="28" spans="1:4" ht="21.75" customHeight="1" thickBot="1">
      <c r="A28" s="8" t="s">
        <v>52</v>
      </c>
      <c r="B28" s="9" t="s">
        <v>55</v>
      </c>
      <c r="C28" s="32" t="s">
        <v>56</v>
      </c>
      <c r="D28" s="53"/>
    </row>
    <row r="29" spans="1:4" ht="18.75" customHeight="1" thickBot="1">
      <c r="A29" s="8" t="s">
        <v>54</v>
      </c>
      <c r="B29" s="9" t="s">
        <v>58</v>
      </c>
      <c r="C29" s="25" t="s">
        <v>295</v>
      </c>
      <c r="D29" s="60">
        <f>D30+D34+D35+D36</f>
        <v>1293.764</v>
      </c>
    </row>
    <row r="30" spans="1:4" ht="19.5" customHeight="1" thickBot="1">
      <c r="A30" s="8" t="s">
        <v>57</v>
      </c>
      <c r="B30" s="9" t="s">
        <v>60</v>
      </c>
      <c r="C30" s="25" t="s">
        <v>296</v>
      </c>
      <c r="D30" s="52">
        <f>D31+D32+D33</f>
        <v>200</v>
      </c>
    </row>
    <row r="31" spans="1:4" ht="33" customHeight="1" thickBot="1">
      <c r="A31" s="8" t="s">
        <v>59</v>
      </c>
      <c r="B31" s="9" t="s">
        <v>62</v>
      </c>
      <c r="C31" s="26" t="s">
        <v>63</v>
      </c>
      <c r="D31" s="53">
        <v>95</v>
      </c>
    </row>
    <row r="32" spans="1:4" ht="16.5" thickBot="1">
      <c r="A32" s="8" t="s">
        <v>61</v>
      </c>
      <c r="B32" s="9" t="s">
        <v>245</v>
      </c>
      <c r="C32" s="26" t="s">
        <v>246</v>
      </c>
      <c r="D32" s="53">
        <v>30</v>
      </c>
    </row>
    <row r="33" spans="1:4" ht="18" customHeight="1" thickBot="1">
      <c r="A33" s="8" t="s">
        <v>64</v>
      </c>
      <c r="B33" s="9" t="s">
        <v>65</v>
      </c>
      <c r="C33" s="26" t="s">
        <v>66</v>
      </c>
      <c r="D33" s="53">
        <v>75</v>
      </c>
    </row>
    <row r="34" spans="1:4" ht="18.75" customHeight="1" thickBot="1">
      <c r="A34" s="8" t="s">
        <v>67</v>
      </c>
      <c r="B34" s="9" t="s">
        <v>68</v>
      </c>
      <c r="C34" s="25" t="s">
        <v>69</v>
      </c>
      <c r="D34" s="54">
        <v>1073.764</v>
      </c>
    </row>
    <row r="35" spans="1:4" ht="18" customHeight="1" thickBot="1">
      <c r="A35" s="8" t="s">
        <v>70</v>
      </c>
      <c r="B35" s="9" t="s">
        <v>247</v>
      </c>
      <c r="C35" s="25" t="s">
        <v>248</v>
      </c>
      <c r="D35" s="52">
        <v>10</v>
      </c>
    </row>
    <row r="36" spans="1:4" ht="18" customHeight="1" thickBot="1">
      <c r="A36" s="8" t="s">
        <v>71</v>
      </c>
      <c r="B36" s="9" t="s">
        <v>249</v>
      </c>
      <c r="C36" s="25" t="s">
        <v>250</v>
      </c>
      <c r="D36" s="52">
        <v>10</v>
      </c>
    </row>
    <row r="37" spans="1:4" ht="33" customHeight="1" thickBot="1">
      <c r="A37" s="8" t="s">
        <v>72</v>
      </c>
      <c r="B37" s="9"/>
      <c r="C37" s="25" t="s">
        <v>297</v>
      </c>
      <c r="D37" s="60">
        <f>D9+D21+D29</f>
        <v>27232.234</v>
      </c>
    </row>
    <row r="38" spans="1:4" ht="15.75" customHeight="1" thickBot="1">
      <c r="A38" s="710" t="s">
        <v>73</v>
      </c>
      <c r="B38" s="713"/>
      <c r="C38" s="106" t="s">
        <v>285</v>
      </c>
      <c r="D38" s="443">
        <v>711.074</v>
      </c>
    </row>
    <row r="39" spans="1:4" ht="16.5" customHeight="1">
      <c r="A39" s="711"/>
      <c r="B39" s="714"/>
      <c r="C39" s="105" t="s">
        <v>286</v>
      </c>
      <c r="D39" s="490">
        <v>64.255</v>
      </c>
    </row>
    <row r="40" spans="1:4" ht="37.5" customHeight="1">
      <c r="A40" s="711"/>
      <c r="B40" s="714"/>
      <c r="C40" s="105" t="s">
        <v>287</v>
      </c>
      <c r="D40" s="491">
        <v>113.881</v>
      </c>
    </row>
    <row r="41" spans="1:4" ht="13.5" thickBot="1">
      <c r="A41" s="712"/>
      <c r="B41" s="715"/>
      <c r="C41" s="109" t="s">
        <v>298</v>
      </c>
      <c r="D41" s="492">
        <v>532.938</v>
      </c>
    </row>
  </sheetData>
  <sheetProtection/>
  <mergeCells count="3">
    <mergeCell ref="A4:D4"/>
    <mergeCell ref="A38:A41"/>
    <mergeCell ref="B38:B41"/>
  </mergeCells>
  <printOptions/>
  <pageMargins left="0.7480314960629921" right="0.7480314960629921" top="0.984251968503937" bottom="0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2:E53"/>
  <sheetViews>
    <sheetView workbookViewId="0" topLeftCell="A16">
      <selection activeCell="F12" sqref="F12"/>
    </sheetView>
  </sheetViews>
  <sheetFormatPr defaultColWidth="9.140625" defaultRowHeight="12.75"/>
  <cols>
    <col min="1" max="1" width="5.8515625" style="0" customWidth="1"/>
    <col min="2" max="2" width="72.57421875" style="0" customWidth="1"/>
    <col min="3" max="3" width="11.00390625" style="0" customWidth="1"/>
  </cols>
  <sheetData>
    <row r="2" ht="15.75">
      <c r="B2" s="2" t="s">
        <v>74</v>
      </c>
    </row>
    <row r="3" spans="2:3" ht="15.75">
      <c r="B3" s="1" t="s">
        <v>541</v>
      </c>
      <c r="C3" s="1"/>
    </row>
    <row r="4" ht="15.75">
      <c r="B4" s="1" t="s">
        <v>75</v>
      </c>
    </row>
    <row r="5" ht="31.5">
      <c r="B5" s="104" t="s">
        <v>542</v>
      </c>
    </row>
    <row r="6" ht="15.75">
      <c r="B6" s="1" t="s">
        <v>261</v>
      </c>
    </row>
    <row r="7" spans="1:3" ht="15.75">
      <c r="A7" s="20" t="s">
        <v>3</v>
      </c>
      <c r="B7" s="56" t="s">
        <v>260</v>
      </c>
      <c r="C7" s="20" t="s">
        <v>259</v>
      </c>
    </row>
    <row r="8" spans="1:3" ht="20.25" customHeight="1">
      <c r="A8" s="15" t="s">
        <v>7</v>
      </c>
      <c r="B8" s="716" t="s">
        <v>184</v>
      </c>
      <c r="C8" s="717"/>
    </row>
    <row r="9" spans="1:3" ht="19.5" customHeight="1">
      <c r="A9" s="15" t="s">
        <v>9</v>
      </c>
      <c r="B9" s="66" t="s">
        <v>76</v>
      </c>
      <c r="C9" s="444">
        <f>C10+C11+C12+C13</f>
        <v>43</v>
      </c>
    </row>
    <row r="10" spans="1:3" ht="18" customHeight="1">
      <c r="A10" s="15" t="s">
        <v>11</v>
      </c>
      <c r="B10" s="16" t="s">
        <v>77</v>
      </c>
      <c r="C10" s="56">
        <v>23.9</v>
      </c>
    </row>
    <row r="11" spans="1:3" ht="14.25" customHeight="1">
      <c r="A11" s="15" t="s">
        <v>13</v>
      </c>
      <c r="B11" s="17" t="s">
        <v>78</v>
      </c>
      <c r="C11" s="56">
        <v>9.4</v>
      </c>
    </row>
    <row r="12" spans="1:3" ht="14.25" customHeight="1">
      <c r="A12" s="15" t="s">
        <v>14</v>
      </c>
      <c r="B12" s="17" t="s">
        <v>80</v>
      </c>
      <c r="C12" s="56">
        <v>0.5</v>
      </c>
    </row>
    <row r="13" spans="1:3" ht="14.25" customHeight="1">
      <c r="A13" s="15" t="s">
        <v>15</v>
      </c>
      <c r="B13" s="17" t="s">
        <v>81</v>
      </c>
      <c r="C13" s="56">
        <v>9.2</v>
      </c>
    </row>
    <row r="14" spans="1:5" ht="16.5" customHeight="1">
      <c r="A14" s="15" t="s">
        <v>16</v>
      </c>
      <c r="B14" s="66" t="s">
        <v>79</v>
      </c>
      <c r="C14" s="66">
        <f>C15+C16</f>
        <v>766.3</v>
      </c>
      <c r="D14" s="29"/>
      <c r="E14" s="29"/>
    </row>
    <row r="15" spans="1:3" ht="18" customHeight="1">
      <c r="A15" s="15" t="s">
        <v>19</v>
      </c>
      <c r="B15" s="17" t="s">
        <v>82</v>
      </c>
      <c r="C15" s="56">
        <v>752</v>
      </c>
    </row>
    <row r="16" spans="1:3" ht="15" customHeight="1">
      <c r="A16" s="15" t="s">
        <v>22</v>
      </c>
      <c r="B16" s="17" t="s">
        <v>83</v>
      </c>
      <c r="C16" s="56">
        <v>14.3</v>
      </c>
    </row>
    <row r="17" spans="1:3" ht="19.5" customHeight="1">
      <c r="A17" s="15" t="s">
        <v>25</v>
      </c>
      <c r="B17" s="66" t="s">
        <v>84</v>
      </c>
      <c r="C17" s="66">
        <f>SUM(C18:C24)</f>
        <v>1132.2</v>
      </c>
    </row>
    <row r="18" spans="1:3" ht="17.25" customHeight="1">
      <c r="A18" s="15" t="s">
        <v>28</v>
      </c>
      <c r="B18" s="67" t="s">
        <v>195</v>
      </c>
      <c r="C18" s="56">
        <v>228.7</v>
      </c>
    </row>
    <row r="19" spans="1:3" ht="17.25" customHeight="1">
      <c r="A19" s="15" t="s">
        <v>31</v>
      </c>
      <c r="B19" s="17" t="s">
        <v>85</v>
      </c>
      <c r="C19" s="56">
        <v>342.5</v>
      </c>
    </row>
    <row r="20" spans="1:3" ht="16.5" customHeight="1">
      <c r="A20" s="15" t="s">
        <v>34</v>
      </c>
      <c r="B20" s="17" t="s">
        <v>86</v>
      </c>
      <c r="C20" s="56">
        <v>357.4</v>
      </c>
    </row>
    <row r="21" spans="1:3" ht="16.5" customHeight="1">
      <c r="A21" s="15" t="s">
        <v>37</v>
      </c>
      <c r="B21" s="17" t="s">
        <v>87</v>
      </c>
      <c r="C21" s="56">
        <v>39.5</v>
      </c>
    </row>
    <row r="22" spans="1:3" ht="18" customHeight="1">
      <c r="A22" s="15" t="s">
        <v>40</v>
      </c>
      <c r="B22" s="17" t="s">
        <v>88</v>
      </c>
      <c r="C22" s="56">
        <v>15.1</v>
      </c>
    </row>
    <row r="23" spans="1:3" ht="18" customHeight="1">
      <c r="A23" s="15"/>
      <c r="B23" s="17" t="s">
        <v>543</v>
      </c>
      <c r="C23" s="56">
        <v>0.3</v>
      </c>
    </row>
    <row r="24" spans="1:3" ht="15" customHeight="1">
      <c r="A24" s="15" t="s">
        <v>43</v>
      </c>
      <c r="B24" s="17" t="s">
        <v>89</v>
      </c>
      <c r="C24" s="56">
        <v>148.7</v>
      </c>
    </row>
    <row r="25" spans="1:3" ht="15" customHeight="1">
      <c r="A25" s="15" t="s">
        <v>45</v>
      </c>
      <c r="B25" s="66" t="s">
        <v>182</v>
      </c>
      <c r="C25" s="66">
        <f>C26+C27</f>
        <v>125.068</v>
      </c>
    </row>
    <row r="26" spans="1:3" ht="15" customHeight="1">
      <c r="A26" s="15" t="s">
        <v>47</v>
      </c>
      <c r="B26" s="67" t="s">
        <v>183</v>
      </c>
      <c r="C26" s="56">
        <v>115.2</v>
      </c>
    </row>
    <row r="27" spans="1:3" ht="15" customHeight="1">
      <c r="A27" s="15"/>
      <c r="B27" s="17" t="s">
        <v>284</v>
      </c>
      <c r="C27" s="56">
        <v>9.868</v>
      </c>
    </row>
    <row r="28" spans="1:3" ht="15.75" customHeight="1">
      <c r="A28" s="15" t="s">
        <v>50</v>
      </c>
      <c r="B28" s="66" t="s">
        <v>90</v>
      </c>
      <c r="C28" s="103">
        <f>C29+C30</f>
        <v>480.1</v>
      </c>
    </row>
    <row r="29" spans="1:3" ht="15" customHeight="1">
      <c r="A29" s="15" t="s">
        <v>52</v>
      </c>
      <c r="B29" s="17" t="s">
        <v>91</v>
      </c>
      <c r="C29" s="56">
        <v>195.1</v>
      </c>
    </row>
    <row r="30" spans="1:3" ht="16.5" customHeight="1">
      <c r="A30" s="15" t="s">
        <v>54</v>
      </c>
      <c r="B30" s="17" t="s">
        <v>92</v>
      </c>
      <c r="C30" s="56">
        <v>285</v>
      </c>
    </row>
    <row r="31" spans="1:3" ht="16.5" customHeight="1">
      <c r="A31" s="15">
        <v>24</v>
      </c>
      <c r="B31" s="66" t="s">
        <v>93</v>
      </c>
      <c r="C31" s="66">
        <f>C32</f>
        <v>7.2</v>
      </c>
    </row>
    <row r="32" spans="1:3" ht="18.75" customHeight="1">
      <c r="A32" s="15">
        <v>25</v>
      </c>
      <c r="B32" s="67" t="s">
        <v>94</v>
      </c>
      <c r="C32" s="69">
        <v>7.2</v>
      </c>
    </row>
    <row r="33" spans="1:3" ht="18" customHeight="1">
      <c r="A33" s="15">
        <v>26</v>
      </c>
      <c r="B33" s="66" t="s">
        <v>95</v>
      </c>
      <c r="C33" s="66">
        <f>C34</f>
        <v>26.9</v>
      </c>
    </row>
    <row r="34" spans="1:3" ht="18" customHeight="1">
      <c r="A34" s="15">
        <v>27</v>
      </c>
      <c r="B34" s="67" t="s">
        <v>96</v>
      </c>
      <c r="C34" s="69">
        <v>26.9</v>
      </c>
    </row>
    <row r="35" spans="1:3" ht="16.5" customHeight="1">
      <c r="A35" s="15">
        <v>28</v>
      </c>
      <c r="B35" s="66" t="s">
        <v>97</v>
      </c>
      <c r="C35" s="66">
        <f>C36</f>
        <v>0.6</v>
      </c>
    </row>
    <row r="36" spans="1:3" ht="17.25" customHeight="1">
      <c r="A36" s="15">
        <v>29</v>
      </c>
      <c r="B36" s="67" t="s">
        <v>98</v>
      </c>
      <c r="C36" s="69">
        <v>0.6</v>
      </c>
    </row>
    <row r="37" spans="1:3" ht="15.75" customHeight="1">
      <c r="A37" s="15">
        <v>30</v>
      </c>
      <c r="B37" s="66" t="s">
        <v>99</v>
      </c>
      <c r="C37" s="66">
        <v>8.9</v>
      </c>
    </row>
    <row r="38" spans="1:3" ht="18.75" customHeight="1">
      <c r="A38" s="15">
        <v>31</v>
      </c>
      <c r="B38" s="67" t="s">
        <v>100</v>
      </c>
      <c r="C38" s="69">
        <v>8.9</v>
      </c>
    </row>
    <row r="39" spans="1:3" ht="19.5" customHeight="1">
      <c r="A39" s="15">
        <v>32</v>
      </c>
      <c r="B39" s="28" t="s">
        <v>101</v>
      </c>
      <c r="C39" s="82">
        <f>C9+C14+C17+C25+C28+C31+C33+C35+C37</f>
        <v>2590.268</v>
      </c>
    </row>
    <row r="40" spans="1:3" ht="18" customHeight="1">
      <c r="A40" s="15">
        <v>33</v>
      </c>
      <c r="B40" s="66" t="s">
        <v>102</v>
      </c>
      <c r="C40" s="94">
        <f>C42+C44+C43+C45</f>
        <v>6288.262</v>
      </c>
    </row>
    <row r="41" spans="1:3" ht="15.75" customHeight="1" hidden="1">
      <c r="A41" s="15"/>
      <c r="B41" s="55"/>
      <c r="C41" s="70"/>
    </row>
    <row r="42" spans="1:3" ht="15.75">
      <c r="A42" s="15">
        <v>34</v>
      </c>
      <c r="B42" s="17" t="s">
        <v>103</v>
      </c>
      <c r="C42" s="68">
        <v>6048.4</v>
      </c>
    </row>
    <row r="43" spans="1:3" ht="30.75" customHeight="1">
      <c r="A43" s="15">
        <v>35</v>
      </c>
      <c r="B43" s="96" t="s">
        <v>258</v>
      </c>
      <c r="C43" s="68">
        <v>136.1</v>
      </c>
    </row>
    <row r="44" spans="1:3" ht="31.5">
      <c r="A44" s="15">
        <v>36</v>
      </c>
      <c r="B44" s="97" t="s">
        <v>197</v>
      </c>
      <c r="C44" s="68">
        <v>0.7</v>
      </c>
    </row>
    <row r="45" spans="1:3" ht="15.75">
      <c r="A45" s="15">
        <v>37</v>
      </c>
      <c r="B45" s="97" t="s">
        <v>544</v>
      </c>
      <c r="C45" s="68">
        <v>103.062</v>
      </c>
    </row>
    <row r="46" spans="1:3" ht="35.25" customHeight="1">
      <c r="A46" s="15">
        <v>38</v>
      </c>
      <c r="B46" s="95" t="s">
        <v>279</v>
      </c>
      <c r="C46" s="94">
        <f>SUM(C47:C51)</f>
        <v>0</v>
      </c>
    </row>
    <row r="47" spans="1:3" ht="15.75">
      <c r="A47" s="15">
        <v>39</v>
      </c>
      <c r="B47" s="17"/>
      <c r="C47" s="68"/>
    </row>
    <row r="48" spans="1:3" ht="15.75">
      <c r="A48" s="15">
        <v>40</v>
      </c>
      <c r="B48" s="17"/>
      <c r="C48" s="68"/>
    </row>
    <row r="49" spans="1:3" ht="15.75">
      <c r="A49" s="15">
        <v>41</v>
      </c>
      <c r="B49" s="17"/>
      <c r="C49" s="68"/>
    </row>
    <row r="50" spans="1:3" ht="15.75">
      <c r="A50" s="15">
        <v>42</v>
      </c>
      <c r="B50" s="17"/>
      <c r="C50" s="68"/>
    </row>
    <row r="51" spans="1:3" ht="15.75">
      <c r="A51" s="15">
        <v>43</v>
      </c>
      <c r="B51" s="17"/>
      <c r="C51" s="68"/>
    </row>
    <row r="52" spans="1:3" ht="15.75">
      <c r="A52" s="15">
        <v>44</v>
      </c>
      <c r="B52" s="11" t="s">
        <v>104</v>
      </c>
      <c r="C52" s="98">
        <f>C46+C40+C39</f>
        <v>8878.529999999999</v>
      </c>
    </row>
    <row r="53" ht="15.75">
      <c r="B53" s="3"/>
    </row>
  </sheetData>
  <sheetProtection/>
  <mergeCells count="1">
    <mergeCell ref="B8:C8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1"/>
  <sheetViews>
    <sheetView zoomScalePageLayoutView="0" workbookViewId="0" topLeftCell="A40">
      <selection activeCell="L28" sqref="L28"/>
    </sheetView>
  </sheetViews>
  <sheetFormatPr defaultColWidth="9.140625" defaultRowHeight="12.75"/>
  <cols>
    <col min="1" max="1" width="5.7109375" style="0" customWidth="1"/>
    <col min="2" max="2" width="36.140625" style="0" customWidth="1"/>
    <col min="3" max="3" width="11.57421875" style="0" customWidth="1"/>
    <col min="4" max="4" width="9.140625" style="0" customWidth="1"/>
    <col min="6" max="6" width="10.28125" style="0" customWidth="1"/>
  </cols>
  <sheetData>
    <row r="1" ht="15.75">
      <c r="A1" s="2" t="s">
        <v>74</v>
      </c>
    </row>
    <row r="2" spans="1:5" ht="15.75">
      <c r="A2" s="718" t="s">
        <v>553</v>
      </c>
      <c r="B2" s="709"/>
      <c r="C2" s="709"/>
      <c r="D2" s="709"/>
      <c r="E2" s="709"/>
    </row>
    <row r="3" ht="15.75">
      <c r="A3" s="1" t="s">
        <v>105</v>
      </c>
    </row>
    <row r="4" ht="15.75">
      <c r="A4" s="3" t="s">
        <v>554</v>
      </c>
    </row>
    <row r="5" ht="15.75">
      <c r="A5" s="3" t="s">
        <v>106</v>
      </c>
    </row>
    <row r="6" ht="16.5" thickBot="1">
      <c r="E6" s="1" t="s">
        <v>251</v>
      </c>
    </row>
    <row r="7" spans="1:6" ht="12.75" customHeight="1">
      <c r="A7" s="726" t="s">
        <v>3</v>
      </c>
      <c r="B7" s="722" t="s">
        <v>107</v>
      </c>
      <c r="C7" s="724" t="s">
        <v>108</v>
      </c>
      <c r="D7" s="719" t="s">
        <v>188</v>
      </c>
      <c r="E7" s="720"/>
      <c r="F7" s="721"/>
    </row>
    <row r="8" spans="1:6" ht="87.75" customHeight="1" thickBot="1">
      <c r="A8" s="727"/>
      <c r="B8" s="723"/>
      <c r="C8" s="725"/>
      <c r="D8" s="422" t="s">
        <v>552</v>
      </c>
      <c r="E8" s="423" t="s">
        <v>189</v>
      </c>
      <c r="F8" s="424" t="s">
        <v>190</v>
      </c>
    </row>
    <row r="9" spans="1:6" ht="12.75">
      <c r="A9" s="21" t="s">
        <v>7</v>
      </c>
      <c r="B9" s="71" t="s">
        <v>256</v>
      </c>
      <c r="C9" s="425">
        <f aca="true" t="shared" si="0" ref="C9:C58">D9+E9+F9</f>
        <v>23.006</v>
      </c>
      <c r="D9" s="406"/>
      <c r="E9" s="61">
        <v>21.554</v>
      </c>
      <c r="F9" s="407">
        <v>1.452</v>
      </c>
    </row>
    <row r="10" spans="1:6" ht="12.75">
      <c r="A10" s="22" t="s">
        <v>9</v>
      </c>
      <c r="B10" s="72" t="s">
        <v>109</v>
      </c>
      <c r="C10" s="425">
        <f t="shared" si="0"/>
        <v>45.8</v>
      </c>
      <c r="D10" s="74"/>
      <c r="E10" s="63">
        <v>28.8</v>
      </c>
      <c r="F10" s="64">
        <v>17</v>
      </c>
    </row>
    <row r="11" spans="1:6" ht="12.75">
      <c r="A11" s="22" t="s">
        <v>11</v>
      </c>
      <c r="B11" s="72" t="s">
        <v>110</v>
      </c>
      <c r="C11" s="425">
        <f>D11+E11+F11</f>
        <v>59.4</v>
      </c>
      <c r="D11" s="74"/>
      <c r="E11" s="63">
        <v>4.484</v>
      </c>
      <c r="F11" s="64">
        <v>54.916</v>
      </c>
    </row>
    <row r="12" spans="1:6" ht="12.75">
      <c r="A12" s="22" t="s">
        <v>13</v>
      </c>
      <c r="B12" s="72" t="s">
        <v>257</v>
      </c>
      <c r="C12" s="425">
        <f t="shared" si="0"/>
        <v>3.5</v>
      </c>
      <c r="D12" s="74"/>
      <c r="E12" s="63">
        <v>0.1</v>
      </c>
      <c r="F12" s="64">
        <v>3.4</v>
      </c>
    </row>
    <row r="13" spans="1:6" ht="12.75">
      <c r="A13" s="22" t="s">
        <v>14</v>
      </c>
      <c r="B13" s="72" t="s">
        <v>111</v>
      </c>
      <c r="C13" s="425">
        <f t="shared" si="0"/>
        <v>15</v>
      </c>
      <c r="D13" s="74">
        <v>10.5</v>
      </c>
      <c r="E13" s="63">
        <v>2</v>
      </c>
      <c r="F13" s="64">
        <v>2.5</v>
      </c>
    </row>
    <row r="14" spans="1:6" ht="12.75">
      <c r="A14" s="22" t="s">
        <v>15</v>
      </c>
      <c r="B14" s="72" t="s">
        <v>112</v>
      </c>
      <c r="C14" s="425">
        <f t="shared" si="0"/>
        <v>70</v>
      </c>
      <c r="D14" s="74">
        <v>69</v>
      </c>
      <c r="E14" s="63"/>
      <c r="F14" s="64">
        <v>1</v>
      </c>
    </row>
    <row r="15" spans="1:6" ht="12.75">
      <c r="A15" s="22" t="s">
        <v>16</v>
      </c>
      <c r="B15" s="72" t="s">
        <v>113</v>
      </c>
      <c r="C15" s="425">
        <f t="shared" si="0"/>
        <v>134.5</v>
      </c>
      <c r="D15" s="408"/>
      <c r="E15" s="62"/>
      <c r="F15" s="418">
        <v>134.5</v>
      </c>
    </row>
    <row r="16" spans="1:6" ht="12.75">
      <c r="A16" s="22" t="s">
        <v>19</v>
      </c>
      <c r="B16" s="142" t="s">
        <v>551</v>
      </c>
      <c r="C16" s="425">
        <f t="shared" si="0"/>
        <v>14.1</v>
      </c>
      <c r="D16" s="74"/>
      <c r="E16" s="63"/>
      <c r="F16" s="64">
        <v>14.1</v>
      </c>
    </row>
    <row r="17" spans="1:6" ht="12.75">
      <c r="A17" s="22" t="s">
        <v>22</v>
      </c>
      <c r="B17" s="72" t="s">
        <v>114</v>
      </c>
      <c r="C17" s="425">
        <f t="shared" si="0"/>
        <v>0.5</v>
      </c>
      <c r="D17" s="74"/>
      <c r="E17" s="63">
        <v>0.4</v>
      </c>
      <c r="F17" s="64">
        <v>0.1</v>
      </c>
    </row>
    <row r="18" spans="1:6" ht="12.75">
      <c r="A18" s="22" t="s">
        <v>25</v>
      </c>
      <c r="B18" s="72" t="s">
        <v>115</v>
      </c>
      <c r="C18" s="425">
        <f t="shared" si="0"/>
        <v>1.6</v>
      </c>
      <c r="D18" s="74"/>
      <c r="E18" s="419">
        <v>0.78</v>
      </c>
      <c r="F18" s="418">
        <v>0.82</v>
      </c>
    </row>
    <row r="19" spans="1:6" ht="12.75">
      <c r="A19" s="22" t="s">
        <v>28</v>
      </c>
      <c r="B19" s="72" t="s">
        <v>116</v>
      </c>
      <c r="C19" s="425">
        <f t="shared" si="0"/>
        <v>4</v>
      </c>
      <c r="D19" s="74"/>
      <c r="E19" s="419">
        <v>1.5</v>
      </c>
      <c r="F19" s="418">
        <v>2.5</v>
      </c>
    </row>
    <row r="20" spans="1:6" ht="12.75">
      <c r="A20" s="22" t="s">
        <v>31</v>
      </c>
      <c r="B20" s="72" t="s">
        <v>117</v>
      </c>
      <c r="C20" s="425">
        <f t="shared" si="0"/>
        <v>0.12000000000000001</v>
      </c>
      <c r="D20" s="409"/>
      <c r="E20" s="420">
        <v>0.1</v>
      </c>
      <c r="F20" s="421">
        <v>0.02</v>
      </c>
    </row>
    <row r="21" spans="1:6" ht="12.75">
      <c r="A21" s="22" t="s">
        <v>34</v>
      </c>
      <c r="B21" s="72" t="s">
        <v>118</v>
      </c>
      <c r="C21" s="425">
        <f t="shared" si="0"/>
        <v>5.212</v>
      </c>
      <c r="D21" s="74"/>
      <c r="E21" s="419">
        <v>4.1</v>
      </c>
      <c r="F21" s="418">
        <v>1.112</v>
      </c>
    </row>
    <row r="22" spans="1:6" ht="12.75">
      <c r="A22" s="22" t="s">
        <v>37</v>
      </c>
      <c r="B22" s="72" t="s">
        <v>119</v>
      </c>
      <c r="C22" s="425">
        <f t="shared" si="0"/>
        <v>2.2</v>
      </c>
      <c r="D22" s="74"/>
      <c r="E22" s="419">
        <v>0.2</v>
      </c>
      <c r="F22" s="418">
        <v>2</v>
      </c>
    </row>
    <row r="23" spans="1:6" ht="12.75">
      <c r="A23" s="22" t="s">
        <v>40</v>
      </c>
      <c r="B23" s="72" t="s">
        <v>120</v>
      </c>
      <c r="C23" s="425">
        <f t="shared" si="0"/>
        <v>2.4</v>
      </c>
      <c r="D23" s="74"/>
      <c r="E23" s="419">
        <v>0.4</v>
      </c>
      <c r="F23" s="418">
        <v>2</v>
      </c>
    </row>
    <row r="24" spans="1:6" ht="12.75">
      <c r="A24" s="22" t="s">
        <v>43</v>
      </c>
      <c r="B24" s="72" t="s">
        <v>121</v>
      </c>
      <c r="C24" s="425">
        <f t="shared" si="0"/>
        <v>0.3</v>
      </c>
      <c r="D24" s="74"/>
      <c r="E24" s="419">
        <v>0.3</v>
      </c>
      <c r="F24" s="418"/>
    </row>
    <row r="25" spans="1:6" ht="12.75">
      <c r="A25" s="22" t="s">
        <v>45</v>
      </c>
      <c r="B25" s="72" t="s">
        <v>122</v>
      </c>
      <c r="C25" s="425">
        <f t="shared" si="0"/>
        <v>2.5</v>
      </c>
      <c r="D25" s="74"/>
      <c r="E25" s="419">
        <v>0.9</v>
      </c>
      <c r="F25" s="418">
        <v>1.6</v>
      </c>
    </row>
    <row r="26" spans="1:6" ht="12.75">
      <c r="A26" s="22" t="s">
        <v>47</v>
      </c>
      <c r="B26" s="72" t="s">
        <v>123</v>
      </c>
      <c r="C26" s="425">
        <f t="shared" si="0"/>
        <v>102.3</v>
      </c>
      <c r="D26" s="74"/>
      <c r="E26" s="419">
        <v>1.32</v>
      </c>
      <c r="F26" s="418">
        <v>100.98</v>
      </c>
    </row>
    <row r="27" spans="1:6" ht="12.75">
      <c r="A27" s="22" t="s">
        <v>50</v>
      </c>
      <c r="B27" s="72" t="s">
        <v>124</v>
      </c>
      <c r="C27" s="425">
        <f t="shared" si="0"/>
        <v>23.700000000000003</v>
      </c>
      <c r="D27" s="74">
        <v>22.37</v>
      </c>
      <c r="E27" s="63"/>
      <c r="F27" s="64">
        <v>1.33</v>
      </c>
    </row>
    <row r="28" spans="1:6" ht="12.75">
      <c r="A28" s="22" t="s">
        <v>52</v>
      </c>
      <c r="B28" s="72" t="s">
        <v>125</v>
      </c>
      <c r="C28" s="425">
        <f t="shared" si="0"/>
        <v>49.94</v>
      </c>
      <c r="D28" s="410">
        <v>47.47</v>
      </c>
      <c r="E28" s="411"/>
      <c r="F28" s="65">
        <v>2.47</v>
      </c>
    </row>
    <row r="29" spans="1:6" ht="12.75">
      <c r="A29" s="22" t="s">
        <v>127</v>
      </c>
      <c r="B29" s="72" t="s">
        <v>126</v>
      </c>
      <c r="C29" s="425">
        <f t="shared" si="0"/>
        <v>11.874</v>
      </c>
      <c r="D29" s="74">
        <v>11.224</v>
      </c>
      <c r="E29" s="63"/>
      <c r="F29" s="64">
        <v>0.65</v>
      </c>
    </row>
    <row r="30" spans="1:6" ht="12.75">
      <c r="A30" s="22" t="s">
        <v>54</v>
      </c>
      <c r="B30" s="72" t="s">
        <v>128</v>
      </c>
      <c r="C30" s="425">
        <f t="shared" si="0"/>
        <v>52</v>
      </c>
      <c r="D30" s="74">
        <v>30</v>
      </c>
      <c r="E30" s="63"/>
      <c r="F30" s="64">
        <v>22</v>
      </c>
    </row>
    <row r="31" spans="1:6" ht="12.75">
      <c r="A31" s="22" t="s">
        <v>57</v>
      </c>
      <c r="B31" s="72" t="s">
        <v>397</v>
      </c>
      <c r="C31" s="425">
        <f t="shared" si="0"/>
        <v>9.799999999999999</v>
      </c>
      <c r="D31" s="74">
        <v>9.45</v>
      </c>
      <c r="E31" s="63"/>
      <c r="F31" s="64">
        <v>0.35</v>
      </c>
    </row>
    <row r="32" spans="1:6" ht="12.75">
      <c r="A32" s="22" t="s">
        <v>59</v>
      </c>
      <c r="B32" s="72" t="s">
        <v>398</v>
      </c>
      <c r="C32" s="425">
        <f t="shared" si="0"/>
        <v>9.3</v>
      </c>
      <c r="D32" s="74">
        <v>7.3</v>
      </c>
      <c r="E32" s="63"/>
      <c r="F32" s="64">
        <v>2</v>
      </c>
    </row>
    <row r="33" spans="1:6" ht="12.75">
      <c r="A33" s="22" t="s">
        <v>61</v>
      </c>
      <c r="B33" s="72" t="s">
        <v>129</v>
      </c>
      <c r="C33" s="425">
        <f t="shared" si="0"/>
        <v>49.1</v>
      </c>
      <c r="D33" s="74">
        <v>49.1</v>
      </c>
      <c r="E33" s="63"/>
      <c r="F33" s="64"/>
    </row>
    <row r="34" spans="1:6" ht="12.75">
      <c r="A34" s="22" t="s">
        <v>64</v>
      </c>
      <c r="B34" s="72" t="s">
        <v>130</v>
      </c>
      <c r="C34" s="425">
        <f t="shared" si="0"/>
        <v>16.5</v>
      </c>
      <c r="D34" s="74"/>
      <c r="E34" s="63">
        <v>3.3</v>
      </c>
      <c r="F34" s="64">
        <v>13.2</v>
      </c>
    </row>
    <row r="35" spans="1:6" ht="12.75">
      <c r="A35" s="22" t="s">
        <v>67</v>
      </c>
      <c r="B35" s="72" t="s">
        <v>131</v>
      </c>
      <c r="C35" s="425">
        <f t="shared" si="0"/>
        <v>7.3</v>
      </c>
      <c r="D35" s="74">
        <v>5</v>
      </c>
      <c r="E35" s="63"/>
      <c r="F35" s="64">
        <v>2.3</v>
      </c>
    </row>
    <row r="36" spans="1:6" ht="12.75">
      <c r="A36" s="22" t="s">
        <v>70</v>
      </c>
      <c r="B36" s="72" t="s">
        <v>132</v>
      </c>
      <c r="C36" s="425">
        <f t="shared" si="0"/>
        <v>10</v>
      </c>
      <c r="D36" s="74"/>
      <c r="E36" s="63"/>
      <c r="F36" s="64">
        <v>10</v>
      </c>
    </row>
    <row r="37" spans="1:6" ht="12.75">
      <c r="A37" s="22" t="s">
        <v>71</v>
      </c>
      <c r="B37" s="72" t="s">
        <v>133</v>
      </c>
      <c r="C37" s="425">
        <f t="shared" si="0"/>
        <v>4</v>
      </c>
      <c r="D37" s="410"/>
      <c r="E37" s="411"/>
      <c r="F37" s="65">
        <v>4</v>
      </c>
    </row>
    <row r="38" spans="1:6" ht="12.75">
      <c r="A38" s="22" t="s">
        <v>72</v>
      </c>
      <c r="B38" s="72" t="s">
        <v>135</v>
      </c>
      <c r="C38" s="425">
        <f t="shared" si="0"/>
        <v>14.5</v>
      </c>
      <c r="D38" s="74"/>
      <c r="E38" s="63">
        <v>0.5</v>
      </c>
      <c r="F38" s="64">
        <v>14</v>
      </c>
    </row>
    <row r="39" spans="1:6" ht="12.75">
      <c r="A39" s="22" t="s">
        <v>73</v>
      </c>
      <c r="B39" s="72" t="s">
        <v>137</v>
      </c>
      <c r="C39" s="425">
        <f t="shared" si="0"/>
        <v>75</v>
      </c>
      <c r="D39" s="74"/>
      <c r="E39" s="63"/>
      <c r="F39" s="64">
        <v>75</v>
      </c>
    </row>
    <row r="40" spans="1:6" ht="15.75" customHeight="1">
      <c r="A40" s="22" t="s">
        <v>134</v>
      </c>
      <c r="B40" s="73" t="s">
        <v>139</v>
      </c>
      <c r="C40" s="425">
        <f t="shared" si="0"/>
        <v>10</v>
      </c>
      <c r="D40" s="74">
        <v>1</v>
      </c>
      <c r="E40" s="63"/>
      <c r="F40" s="64">
        <v>9</v>
      </c>
    </row>
    <row r="41" spans="1:6" ht="12.75">
      <c r="A41" s="22" t="s">
        <v>136</v>
      </c>
      <c r="B41" s="72" t="s">
        <v>141</v>
      </c>
      <c r="C41" s="425">
        <f t="shared" si="0"/>
        <v>39</v>
      </c>
      <c r="D41" s="74"/>
      <c r="E41" s="63">
        <v>0.9</v>
      </c>
      <c r="F41" s="64">
        <v>38.1</v>
      </c>
    </row>
    <row r="42" spans="1:6" ht="12.75">
      <c r="A42" s="22" t="s">
        <v>138</v>
      </c>
      <c r="B42" s="72" t="s">
        <v>143</v>
      </c>
      <c r="C42" s="425">
        <f t="shared" si="0"/>
        <v>15</v>
      </c>
      <c r="D42" s="74"/>
      <c r="E42" s="63"/>
      <c r="F42" s="64">
        <v>15</v>
      </c>
    </row>
    <row r="43" spans="1:6" ht="12.75">
      <c r="A43" s="22" t="s">
        <v>140</v>
      </c>
      <c r="B43" s="72" t="s">
        <v>145</v>
      </c>
      <c r="C43" s="425">
        <f t="shared" si="0"/>
        <v>4.5</v>
      </c>
      <c r="D43" s="75">
        <v>4.5</v>
      </c>
      <c r="E43" s="63"/>
      <c r="F43" s="64"/>
    </row>
    <row r="44" spans="1:6" ht="12.75">
      <c r="A44" s="22" t="s">
        <v>142</v>
      </c>
      <c r="B44" s="72" t="s">
        <v>147</v>
      </c>
      <c r="C44" s="425">
        <f t="shared" si="0"/>
        <v>18</v>
      </c>
      <c r="D44" s="75"/>
      <c r="E44" s="63">
        <v>3</v>
      </c>
      <c r="F44" s="64">
        <v>15</v>
      </c>
    </row>
    <row r="45" spans="1:6" ht="12.75">
      <c r="A45" s="22" t="s">
        <v>144</v>
      </c>
      <c r="B45" s="72" t="s">
        <v>149</v>
      </c>
      <c r="C45" s="425">
        <f t="shared" si="0"/>
        <v>14.5</v>
      </c>
      <c r="D45" s="75"/>
      <c r="E45" s="63"/>
      <c r="F45" s="64">
        <v>14.5</v>
      </c>
    </row>
    <row r="46" spans="1:6" ht="12.75">
      <c r="A46" s="22" t="s">
        <v>146</v>
      </c>
      <c r="B46" s="72" t="s">
        <v>151</v>
      </c>
      <c r="C46" s="425">
        <f t="shared" si="0"/>
        <v>7.2</v>
      </c>
      <c r="D46" s="75">
        <v>7.2</v>
      </c>
      <c r="E46" s="63"/>
      <c r="F46" s="64"/>
    </row>
    <row r="47" spans="1:6" ht="12.75">
      <c r="A47" s="22" t="s">
        <v>148</v>
      </c>
      <c r="B47" s="72" t="s">
        <v>154</v>
      </c>
      <c r="C47" s="425">
        <f t="shared" si="0"/>
        <v>1.512</v>
      </c>
      <c r="D47" s="75">
        <v>1.512</v>
      </c>
      <c r="E47" s="63"/>
      <c r="F47" s="64"/>
    </row>
    <row r="48" spans="1:6" ht="12.75">
      <c r="A48" s="22" t="s">
        <v>150</v>
      </c>
      <c r="B48" s="72" t="s">
        <v>156</v>
      </c>
      <c r="C48" s="425">
        <f t="shared" si="0"/>
        <v>23</v>
      </c>
      <c r="D48" s="75">
        <v>23</v>
      </c>
      <c r="E48" s="63"/>
      <c r="F48" s="64"/>
    </row>
    <row r="49" spans="1:6" ht="12.75">
      <c r="A49" s="22" t="s">
        <v>152</v>
      </c>
      <c r="B49" s="72" t="s">
        <v>158</v>
      </c>
      <c r="C49" s="425">
        <f t="shared" si="0"/>
        <v>1.6</v>
      </c>
      <c r="D49" s="75">
        <v>1.6</v>
      </c>
      <c r="E49" s="63"/>
      <c r="F49" s="64"/>
    </row>
    <row r="50" spans="1:6" ht="12.75">
      <c r="A50" s="22" t="s">
        <v>153</v>
      </c>
      <c r="B50" s="72" t="s">
        <v>160</v>
      </c>
      <c r="C50" s="425">
        <f t="shared" si="0"/>
        <v>31.4</v>
      </c>
      <c r="D50" s="75"/>
      <c r="E50" s="63"/>
      <c r="F50" s="64">
        <v>31.4</v>
      </c>
    </row>
    <row r="51" spans="1:6" ht="12.75">
      <c r="A51" s="22" t="s">
        <v>155</v>
      </c>
      <c r="B51" s="72" t="s">
        <v>200</v>
      </c>
      <c r="C51" s="425">
        <f t="shared" si="0"/>
        <v>7.4</v>
      </c>
      <c r="D51" s="75"/>
      <c r="E51" s="63"/>
      <c r="F51" s="64">
        <v>7.4</v>
      </c>
    </row>
    <row r="52" spans="1:6" ht="12.75">
      <c r="A52" s="22" t="s">
        <v>157</v>
      </c>
      <c r="B52" s="72" t="s">
        <v>163</v>
      </c>
      <c r="C52" s="425">
        <f t="shared" si="0"/>
        <v>28.5</v>
      </c>
      <c r="D52" s="75">
        <v>27</v>
      </c>
      <c r="E52" s="63"/>
      <c r="F52" s="64">
        <v>1.5</v>
      </c>
    </row>
    <row r="53" spans="1:6" ht="12.75">
      <c r="A53" s="22" t="s">
        <v>159</v>
      </c>
      <c r="B53" s="72" t="s">
        <v>165</v>
      </c>
      <c r="C53" s="425">
        <f t="shared" si="0"/>
        <v>11.5</v>
      </c>
      <c r="D53" s="75">
        <v>10.2</v>
      </c>
      <c r="E53" s="63"/>
      <c r="F53" s="64">
        <v>1.3</v>
      </c>
    </row>
    <row r="54" spans="1:6" ht="12.75">
      <c r="A54" s="22" t="s">
        <v>161</v>
      </c>
      <c r="B54" s="72" t="s">
        <v>167</v>
      </c>
      <c r="C54" s="425">
        <f t="shared" si="0"/>
        <v>21</v>
      </c>
      <c r="D54" s="75"/>
      <c r="E54" s="63"/>
      <c r="F54" s="64">
        <v>21</v>
      </c>
    </row>
    <row r="55" spans="1:6" ht="12.75">
      <c r="A55" s="22" t="s">
        <v>162</v>
      </c>
      <c r="B55" s="72" t="s">
        <v>169</v>
      </c>
      <c r="C55" s="425">
        <f t="shared" si="0"/>
        <v>1</v>
      </c>
      <c r="D55" s="412"/>
      <c r="E55" s="411"/>
      <c r="F55" s="65">
        <v>1</v>
      </c>
    </row>
    <row r="56" spans="1:6" ht="12.75">
      <c r="A56" s="22" t="s">
        <v>164</v>
      </c>
      <c r="B56" s="72" t="s">
        <v>170</v>
      </c>
      <c r="C56" s="425">
        <f t="shared" si="0"/>
        <v>15.7</v>
      </c>
      <c r="D56" s="75">
        <v>11.7</v>
      </c>
      <c r="E56" s="63"/>
      <c r="F56" s="64">
        <v>4</v>
      </c>
    </row>
    <row r="57" spans="1:6" ht="13.5" thickBot="1">
      <c r="A57" s="76" t="s">
        <v>166</v>
      </c>
      <c r="B57" s="77" t="s">
        <v>171</v>
      </c>
      <c r="C57" s="426">
        <f t="shared" si="0"/>
        <v>3.5</v>
      </c>
      <c r="D57" s="110">
        <v>3.1</v>
      </c>
      <c r="E57" s="413"/>
      <c r="F57" s="414">
        <v>0.4</v>
      </c>
    </row>
    <row r="58" spans="1:6" ht="15" thickBot="1">
      <c r="A58" s="78" t="s">
        <v>168</v>
      </c>
      <c r="B58" s="79" t="s">
        <v>555</v>
      </c>
      <c r="C58" s="427">
        <f t="shared" si="0"/>
        <v>1073.764</v>
      </c>
      <c r="D58" s="80">
        <f>SUM(D9:D57)</f>
        <v>352.226</v>
      </c>
      <c r="E58" s="80">
        <f>SUM(E9:E57)</f>
        <v>74.638</v>
      </c>
      <c r="F58" s="80">
        <f>SUM(F9:F57)</f>
        <v>646.8999999999999</v>
      </c>
    </row>
    <row r="60" ht="14.25">
      <c r="A60" s="18"/>
    </row>
    <row r="61" ht="15">
      <c r="A61" s="19"/>
    </row>
  </sheetData>
  <sheetProtection/>
  <mergeCells count="5">
    <mergeCell ref="A2:E2"/>
    <mergeCell ref="D7:F7"/>
    <mergeCell ref="B7:B8"/>
    <mergeCell ref="C7:C8"/>
    <mergeCell ref="A7:A8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C1:X169"/>
  <sheetViews>
    <sheetView zoomScalePageLayoutView="0" workbookViewId="0" topLeftCell="C4">
      <selection activeCell="N107" sqref="N107"/>
    </sheetView>
  </sheetViews>
  <sheetFormatPr defaultColWidth="9.140625" defaultRowHeight="12.75"/>
  <cols>
    <col min="1" max="2" width="9.140625" style="0" hidden="1" customWidth="1"/>
    <col min="3" max="3" width="4.421875" style="0" customWidth="1"/>
    <col min="4" max="4" width="42.57421875" style="0" customWidth="1"/>
    <col min="5" max="5" width="10.7109375" style="0" customWidth="1"/>
    <col min="6" max="6" width="10.8515625" style="0" customWidth="1"/>
    <col min="7" max="7" width="10.00390625" style="0" customWidth="1"/>
    <col min="8" max="8" width="8.7109375" style="0" customWidth="1"/>
    <col min="9" max="9" width="9.57421875" style="0" customWidth="1"/>
    <col min="10" max="10" width="9.8515625" style="0" customWidth="1"/>
    <col min="11" max="11" width="9.7109375" style="0" customWidth="1"/>
    <col min="12" max="12" width="8.7109375" style="0" customWidth="1"/>
    <col min="13" max="13" width="9.7109375" style="0" customWidth="1"/>
    <col min="14" max="14" width="9.57421875" style="0" customWidth="1"/>
    <col min="15" max="15" width="8.28125" style="0" customWidth="1"/>
    <col min="16" max="16" width="8.8515625" style="0" customWidth="1"/>
    <col min="17" max="17" width="8.28125" style="0" customWidth="1"/>
    <col min="18" max="18" width="8.8515625" style="0" customWidth="1"/>
    <col min="19" max="19" width="8.57421875" style="0" bestFit="1" customWidth="1"/>
    <col min="20" max="20" width="5.8515625" style="0" customWidth="1"/>
    <col min="21" max="21" width="8.57421875" style="0" customWidth="1"/>
    <col min="22" max="22" width="8.421875" style="0" customWidth="1"/>
    <col min="23" max="23" width="7.7109375" style="0" customWidth="1"/>
    <col min="24" max="24" width="6.57421875" style="0" customWidth="1"/>
  </cols>
  <sheetData>
    <row r="1" ht="15.75" hidden="1">
      <c r="H1" s="2"/>
    </row>
    <row r="2" spans="8:12" ht="15.75" hidden="1">
      <c r="H2" s="718"/>
      <c r="I2" s="746"/>
      <c r="J2" s="746"/>
      <c r="K2" s="746"/>
      <c r="L2" s="746"/>
    </row>
    <row r="3" ht="15.75" hidden="1">
      <c r="H3" s="1"/>
    </row>
    <row r="4" spans="18:22" ht="12.75">
      <c r="R4" s="144" t="s">
        <v>172</v>
      </c>
      <c r="S4" s="144"/>
      <c r="T4" s="144"/>
      <c r="U4" s="144"/>
      <c r="V4" s="144"/>
    </row>
    <row r="5" spans="3:24" ht="12.75">
      <c r="C5" s="145" t="s">
        <v>303</v>
      </c>
      <c r="D5" s="747" t="s">
        <v>546</v>
      </c>
      <c r="E5" s="748"/>
      <c r="F5" s="748"/>
      <c r="G5" s="748"/>
      <c r="H5" s="748"/>
      <c r="I5" s="748"/>
      <c r="J5" s="748"/>
      <c r="K5" s="748"/>
      <c r="L5" s="748"/>
      <c r="M5" s="748"/>
      <c r="N5" s="748"/>
      <c r="O5" s="748"/>
      <c r="P5" s="748"/>
      <c r="Q5" s="748"/>
      <c r="R5" s="108" t="s">
        <v>547</v>
      </c>
      <c r="S5" s="12"/>
      <c r="T5" s="12"/>
      <c r="U5" s="12"/>
      <c r="V5" s="12"/>
      <c r="W5" s="12"/>
      <c r="X5" s="12"/>
    </row>
    <row r="6" spans="5:22" ht="12.75">
      <c r="E6" s="749" t="s">
        <v>304</v>
      </c>
      <c r="F6" s="749"/>
      <c r="G6" s="749"/>
      <c r="H6" s="749"/>
      <c r="I6" s="749"/>
      <c r="J6" s="749"/>
      <c r="K6" s="749"/>
      <c r="R6" s="144" t="s">
        <v>305</v>
      </c>
      <c r="S6" s="144"/>
      <c r="T6" s="144"/>
      <c r="U6" s="144"/>
      <c r="V6" s="144"/>
    </row>
    <row r="7" ht="13.5" thickBot="1">
      <c r="U7" t="s">
        <v>306</v>
      </c>
    </row>
    <row r="8" spans="3:24" ht="12.75">
      <c r="C8" s="738" t="s">
        <v>3</v>
      </c>
      <c r="D8" s="741" t="s">
        <v>307</v>
      </c>
      <c r="E8" s="734" t="s">
        <v>308</v>
      </c>
      <c r="F8" s="732" t="s">
        <v>309</v>
      </c>
      <c r="G8" s="733"/>
      <c r="H8" s="733"/>
      <c r="I8" s="734" t="s">
        <v>310</v>
      </c>
      <c r="J8" s="732" t="s">
        <v>309</v>
      </c>
      <c r="K8" s="733"/>
      <c r="L8" s="737"/>
      <c r="M8" s="750" t="s">
        <v>548</v>
      </c>
      <c r="N8" s="732" t="s">
        <v>309</v>
      </c>
      <c r="O8" s="733"/>
      <c r="P8" s="733"/>
      <c r="Q8" s="734" t="s">
        <v>311</v>
      </c>
      <c r="R8" s="732" t="s">
        <v>309</v>
      </c>
      <c r="S8" s="733"/>
      <c r="T8" s="737"/>
      <c r="U8" s="734" t="s">
        <v>312</v>
      </c>
      <c r="V8" s="732" t="s">
        <v>309</v>
      </c>
      <c r="W8" s="733"/>
      <c r="X8" s="737"/>
    </row>
    <row r="9" spans="3:24" ht="12.75">
      <c r="C9" s="739"/>
      <c r="D9" s="742"/>
      <c r="E9" s="735"/>
      <c r="F9" s="730" t="s">
        <v>313</v>
      </c>
      <c r="G9" s="731"/>
      <c r="H9" s="744" t="s">
        <v>314</v>
      </c>
      <c r="I9" s="735"/>
      <c r="J9" s="730" t="s">
        <v>313</v>
      </c>
      <c r="K9" s="731"/>
      <c r="L9" s="728" t="s">
        <v>314</v>
      </c>
      <c r="M9" s="751"/>
      <c r="N9" s="730" t="s">
        <v>313</v>
      </c>
      <c r="O9" s="731"/>
      <c r="P9" s="744" t="s">
        <v>314</v>
      </c>
      <c r="Q9" s="735"/>
      <c r="R9" s="730" t="s">
        <v>313</v>
      </c>
      <c r="S9" s="731"/>
      <c r="T9" s="728" t="s">
        <v>314</v>
      </c>
      <c r="U9" s="735"/>
      <c r="V9" s="730" t="s">
        <v>313</v>
      </c>
      <c r="W9" s="731"/>
      <c r="X9" s="728" t="s">
        <v>314</v>
      </c>
    </row>
    <row r="10" spans="3:24" ht="51.75" thickBot="1">
      <c r="C10" s="740"/>
      <c r="D10" s="743"/>
      <c r="E10" s="736"/>
      <c r="F10" s="146" t="s">
        <v>308</v>
      </c>
      <c r="G10" s="146" t="s">
        <v>315</v>
      </c>
      <c r="H10" s="745"/>
      <c r="I10" s="736"/>
      <c r="J10" s="146" t="s">
        <v>308</v>
      </c>
      <c r="K10" s="146" t="s">
        <v>315</v>
      </c>
      <c r="L10" s="729"/>
      <c r="M10" s="752"/>
      <c r="N10" s="146" t="s">
        <v>308</v>
      </c>
      <c r="O10" s="146" t="s">
        <v>315</v>
      </c>
      <c r="P10" s="745"/>
      <c r="Q10" s="736"/>
      <c r="R10" s="146" t="s">
        <v>308</v>
      </c>
      <c r="S10" s="146" t="s">
        <v>315</v>
      </c>
      <c r="T10" s="729"/>
      <c r="U10" s="736"/>
      <c r="V10" s="146" t="s">
        <v>308</v>
      </c>
      <c r="W10" s="146" t="s">
        <v>315</v>
      </c>
      <c r="X10" s="729"/>
    </row>
    <row r="11" spans="3:24" ht="12.75">
      <c r="C11" s="147">
        <v>1</v>
      </c>
      <c r="D11" s="455" t="s">
        <v>316</v>
      </c>
      <c r="E11" s="148">
        <f aca="true" t="shared" si="0" ref="E11:H15">I11+M11+Q11+U11</f>
        <v>145.294</v>
      </c>
      <c r="F11" s="148">
        <f t="shared" si="0"/>
        <v>145.294</v>
      </c>
      <c r="G11" s="148">
        <f t="shared" si="0"/>
        <v>64.104</v>
      </c>
      <c r="H11" s="472"/>
      <c r="I11" s="475">
        <f>I12+I13</f>
        <v>145.294</v>
      </c>
      <c r="J11" s="149">
        <f>J12+J13</f>
        <v>145.294</v>
      </c>
      <c r="K11" s="149">
        <f>K12+K13</f>
        <v>64.104</v>
      </c>
      <c r="L11" s="476"/>
      <c r="M11" s="474"/>
      <c r="N11" s="150"/>
      <c r="O11" s="150"/>
      <c r="P11" s="472"/>
      <c r="Q11" s="478"/>
      <c r="R11" s="151"/>
      <c r="S11" s="151"/>
      <c r="T11" s="479"/>
      <c r="U11" s="152"/>
      <c r="V11" s="150"/>
      <c r="W11" s="150"/>
      <c r="X11" s="153"/>
    </row>
    <row r="12" spans="3:24" ht="12.75">
      <c r="C12" s="154">
        <v>2</v>
      </c>
      <c r="D12" s="155" t="s">
        <v>317</v>
      </c>
      <c r="E12" s="156">
        <f t="shared" si="0"/>
        <v>87.099</v>
      </c>
      <c r="F12" s="156">
        <f t="shared" si="0"/>
        <v>87.099</v>
      </c>
      <c r="G12" s="156">
        <f t="shared" si="0"/>
        <v>59.694</v>
      </c>
      <c r="H12" s="157"/>
      <c r="I12" s="158">
        <f>J12+L12</f>
        <v>87.099</v>
      </c>
      <c r="J12" s="159">
        <v>87.099</v>
      </c>
      <c r="K12" s="159">
        <v>59.694</v>
      </c>
      <c r="L12" s="160"/>
      <c r="M12" s="161"/>
      <c r="N12" s="162"/>
      <c r="O12" s="162"/>
      <c r="P12" s="157"/>
      <c r="Q12" s="163"/>
      <c r="R12" s="162"/>
      <c r="S12" s="162"/>
      <c r="T12" s="160"/>
      <c r="U12" s="163"/>
      <c r="V12" s="162"/>
      <c r="W12" s="162"/>
      <c r="X12" s="160"/>
    </row>
    <row r="13" spans="3:24" ht="12.75">
      <c r="C13" s="154">
        <v>3</v>
      </c>
      <c r="D13" s="164" t="s">
        <v>318</v>
      </c>
      <c r="E13" s="156">
        <f t="shared" si="0"/>
        <v>58.195</v>
      </c>
      <c r="F13" s="156">
        <f t="shared" si="0"/>
        <v>58.195</v>
      </c>
      <c r="G13" s="165">
        <f t="shared" si="0"/>
        <v>4.41</v>
      </c>
      <c r="H13" s="157"/>
      <c r="I13" s="158">
        <f>J13+L13</f>
        <v>58.195</v>
      </c>
      <c r="J13" s="166">
        <v>58.195</v>
      </c>
      <c r="K13" s="159">
        <v>4.41</v>
      </c>
      <c r="L13" s="160"/>
      <c r="M13" s="161"/>
      <c r="N13" s="162"/>
      <c r="O13" s="162"/>
      <c r="P13" s="157"/>
      <c r="Q13" s="163"/>
      <c r="R13" s="162"/>
      <c r="S13" s="162"/>
      <c r="T13" s="160"/>
      <c r="U13" s="163"/>
      <c r="V13" s="162"/>
      <c r="W13" s="162"/>
      <c r="X13" s="160"/>
    </row>
    <row r="14" spans="3:24" ht="12.75">
      <c r="C14" s="167">
        <v>4</v>
      </c>
      <c r="D14" s="168" t="s">
        <v>319</v>
      </c>
      <c r="E14" s="454">
        <f t="shared" si="0"/>
        <v>2104.562</v>
      </c>
      <c r="F14" s="170">
        <f t="shared" si="0"/>
        <v>2092.562</v>
      </c>
      <c r="G14" s="171">
        <f t="shared" si="0"/>
        <v>1412.717</v>
      </c>
      <c r="H14" s="172">
        <f t="shared" si="0"/>
        <v>12</v>
      </c>
      <c r="I14" s="173">
        <f>SUM(I15:I20)</f>
        <v>1662.724</v>
      </c>
      <c r="J14" s="169">
        <f>SUM(J15:J20)</f>
        <v>1650.724</v>
      </c>
      <c r="K14" s="169">
        <f>SUM(K15:K20)</f>
        <v>1117.804</v>
      </c>
      <c r="L14" s="185">
        <f>SUM(L15:L20)</f>
        <v>12</v>
      </c>
      <c r="M14" s="169">
        <f>SUM(M15:M18)</f>
        <v>441.838</v>
      </c>
      <c r="N14" s="171">
        <f>SUM(N15:N18)</f>
        <v>441.838</v>
      </c>
      <c r="O14" s="171">
        <f>SUM(O15:O18)</f>
        <v>294.913</v>
      </c>
      <c r="P14" s="172"/>
      <c r="Q14" s="173"/>
      <c r="R14" s="171"/>
      <c r="S14" s="171"/>
      <c r="T14" s="174"/>
      <c r="U14" s="173"/>
      <c r="V14" s="171"/>
      <c r="W14" s="171"/>
      <c r="X14" s="174"/>
    </row>
    <row r="15" spans="3:24" ht="12.75">
      <c r="C15" s="167">
        <f>+C14+1</f>
        <v>5</v>
      </c>
      <c r="D15" s="164" t="s">
        <v>173</v>
      </c>
      <c r="E15" s="156">
        <f aca="true" t="shared" si="1" ref="E15:G45">I15+M15+Q15+U15</f>
        <v>1875.581</v>
      </c>
      <c r="F15" s="175">
        <f t="shared" si="0"/>
        <v>1863.581</v>
      </c>
      <c r="G15" s="165">
        <f t="shared" si="0"/>
        <v>1304.4640000000002</v>
      </c>
      <c r="H15" s="176">
        <f t="shared" si="0"/>
        <v>12</v>
      </c>
      <c r="I15" s="158">
        <f>J15+L15</f>
        <v>1576.724</v>
      </c>
      <c r="J15" s="321">
        <v>1564.724</v>
      </c>
      <c r="K15" s="321">
        <v>1117.804</v>
      </c>
      <c r="L15" s="178">
        <v>12</v>
      </c>
      <c r="M15" s="156">
        <f>N15+P15</f>
        <v>298.857</v>
      </c>
      <c r="N15" s="321">
        <v>298.857</v>
      </c>
      <c r="O15" s="321">
        <v>186.66</v>
      </c>
      <c r="P15" s="176"/>
      <c r="Q15" s="158"/>
      <c r="R15" s="165"/>
      <c r="S15" s="165"/>
      <c r="T15" s="178"/>
      <c r="U15" s="158"/>
      <c r="V15" s="165"/>
      <c r="W15" s="165"/>
      <c r="X15" s="178"/>
    </row>
    <row r="16" spans="3:24" ht="12.75">
      <c r="C16" s="167">
        <v>6</v>
      </c>
      <c r="D16" s="456" t="s">
        <v>320</v>
      </c>
      <c r="E16" s="156">
        <f t="shared" si="1"/>
        <v>70</v>
      </c>
      <c r="F16" s="175">
        <f aca="true" t="shared" si="2" ref="F16:F21">J16+N16+R16+V16</f>
        <v>70</v>
      </c>
      <c r="G16" s="165"/>
      <c r="H16" s="176"/>
      <c r="I16" s="158">
        <f>J16+L16</f>
        <v>70</v>
      </c>
      <c r="J16" s="165">
        <v>70</v>
      </c>
      <c r="K16" s="165"/>
      <c r="L16" s="178"/>
      <c r="M16" s="156"/>
      <c r="N16" s="165"/>
      <c r="O16" s="165"/>
      <c r="P16" s="176"/>
      <c r="Q16" s="158"/>
      <c r="R16" s="165"/>
      <c r="S16" s="165"/>
      <c r="T16" s="178"/>
      <c r="U16" s="158"/>
      <c r="V16" s="165"/>
      <c r="W16" s="165"/>
      <c r="X16" s="178"/>
    </row>
    <row r="17" spans="3:24" ht="12.75">
      <c r="C17" s="167">
        <f>+C16+1</f>
        <v>7</v>
      </c>
      <c r="D17" s="456" t="s">
        <v>321</v>
      </c>
      <c r="E17" s="156">
        <f t="shared" si="1"/>
        <v>1</v>
      </c>
      <c r="F17" s="175">
        <f t="shared" si="2"/>
        <v>1</v>
      </c>
      <c r="G17" s="165"/>
      <c r="H17" s="176"/>
      <c r="I17" s="158">
        <f>J17+L17</f>
        <v>1</v>
      </c>
      <c r="J17" s="165">
        <v>1</v>
      </c>
      <c r="K17" s="165"/>
      <c r="L17" s="178"/>
      <c r="M17" s="156"/>
      <c r="N17" s="165"/>
      <c r="O17" s="165"/>
      <c r="P17" s="176"/>
      <c r="Q17" s="158"/>
      <c r="R17" s="165"/>
      <c r="S17" s="165"/>
      <c r="T17" s="178"/>
      <c r="U17" s="158"/>
      <c r="V17" s="165"/>
      <c r="W17" s="165"/>
      <c r="X17" s="178"/>
    </row>
    <row r="18" spans="3:24" ht="12.75">
      <c r="C18" s="167">
        <f>+C17+1</f>
        <v>8</v>
      </c>
      <c r="D18" s="456" t="s">
        <v>322</v>
      </c>
      <c r="E18" s="156">
        <f t="shared" si="1"/>
        <v>142.981</v>
      </c>
      <c r="F18" s="175">
        <f t="shared" si="2"/>
        <v>142.981</v>
      </c>
      <c r="G18" s="165">
        <f>K18+O18+S18+W18</f>
        <v>108.253</v>
      </c>
      <c r="H18" s="176"/>
      <c r="I18" s="158"/>
      <c r="J18" s="165"/>
      <c r="K18" s="165"/>
      <c r="L18" s="178"/>
      <c r="M18" s="156">
        <f>N18+P18</f>
        <v>142.981</v>
      </c>
      <c r="N18" s="165">
        <v>142.981</v>
      </c>
      <c r="O18" s="177">
        <v>108.253</v>
      </c>
      <c r="P18" s="176"/>
      <c r="Q18" s="158"/>
      <c r="R18" s="165"/>
      <c r="S18" s="165"/>
      <c r="T18" s="178"/>
      <c r="U18" s="158"/>
      <c r="V18" s="165"/>
      <c r="W18" s="165"/>
      <c r="X18" s="178"/>
    </row>
    <row r="19" spans="3:24" ht="12.75">
      <c r="C19" s="167">
        <v>9</v>
      </c>
      <c r="D19" s="456" t="s">
        <v>564</v>
      </c>
      <c r="E19" s="156">
        <f t="shared" si="1"/>
        <v>5</v>
      </c>
      <c r="F19" s="175">
        <f t="shared" si="2"/>
        <v>5</v>
      </c>
      <c r="G19" s="165"/>
      <c r="H19" s="176"/>
      <c r="I19" s="158">
        <f>J19+L19</f>
        <v>5</v>
      </c>
      <c r="J19" s="165">
        <v>5</v>
      </c>
      <c r="K19" s="165"/>
      <c r="L19" s="178"/>
      <c r="M19" s="156"/>
      <c r="N19" s="165"/>
      <c r="O19" s="177"/>
      <c r="P19" s="176"/>
      <c r="Q19" s="158"/>
      <c r="R19" s="165"/>
      <c r="S19" s="165"/>
      <c r="T19" s="178"/>
      <c r="U19" s="158"/>
      <c r="V19" s="165"/>
      <c r="W19" s="165"/>
      <c r="X19" s="178"/>
    </row>
    <row r="20" spans="3:24" ht="12.75">
      <c r="C20" s="167">
        <v>10</v>
      </c>
      <c r="D20" s="456" t="s">
        <v>565</v>
      </c>
      <c r="E20" s="156">
        <f t="shared" si="1"/>
        <v>10</v>
      </c>
      <c r="F20" s="175">
        <f t="shared" si="2"/>
        <v>10</v>
      </c>
      <c r="G20" s="165"/>
      <c r="H20" s="176"/>
      <c r="I20" s="158">
        <f>J20+L20</f>
        <v>10</v>
      </c>
      <c r="J20" s="165">
        <v>10</v>
      </c>
      <c r="K20" s="165"/>
      <c r="L20" s="178"/>
      <c r="M20" s="156"/>
      <c r="N20" s="165"/>
      <c r="O20" s="177"/>
      <c r="P20" s="176"/>
      <c r="Q20" s="158"/>
      <c r="R20" s="165"/>
      <c r="S20" s="165"/>
      <c r="T20" s="178"/>
      <c r="U20" s="158"/>
      <c r="V20" s="165"/>
      <c r="W20" s="165"/>
      <c r="X20" s="178"/>
    </row>
    <row r="21" spans="3:24" ht="12.75">
      <c r="C21" s="167">
        <v>11</v>
      </c>
      <c r="D21" s="168" t="s">
        <v>323</v>
      </c>
      <c r="E21" s="169">
        <f t="shared" si="1"/>
        <v>38.804</v>
      </c>
      <c r="F21" s="170">
        <f t="shared" si="2"/>
        <v>38.804</v>
      </c>
      <c r="G21" s="171">
        <f>K21+O21+S21+W21</f>
        <v>28.727</v>
      </c>
      <c r="H21" s="172"/>
      <c r="I21" s="173">
        <f aca="true" t="shared" si="3" ref="I21:I27">J21+L21</f>
        <v>38.804</v>
      </c>
      <c r="J21" s="171">
        <v>38.804</v>
      </c>
      <c r="K21" s="179">
        <v>28.727</v>
      </c>
      <c r="L21" s="174"/>
      <c r="M21" s="156"/>
      <c r="N21" s="165"/>
      <c r="O21" s="165"/>
      <c r="P21" s="176"/>
      <c r="Q21" s="158"/>
      <c r="R21" s="165"/>
      <c r="S21" s="165"/>
      <c r="T21" s="178"/>
      <c r="U21" s="158"/>
      <c r="V21" s="165"/>
      <c r="W21" s="165"/>
      <c r="X21" s="178"/>
    </row>
    <row r="22" spans="3:24" ht="12.75" customHeight="1">
      <c r="C22" s="180">
        <v>12</v>
      </c>
      <c r="D22" s="457" t="s">
        <v>324</v>
      </c>
      <c r="E22" s="169">
        <f t="shared" si="1"/>
        <v>2891.826</v>
      </c>
      <c r="F22" s="170">
        <f t="shared" si="1"/>
        <v>2863.126</v>
      </c>
      <c r="G22" s="170">
        <f t="shared" si="1"/>
        <v>32.732</v>
      </c>
      <c r="H22" s="172">
        <f>SUM(H23:H37)</f>
        <v>28.7</v>
      </c>
      <c r="I22" s="173">
        <f>J22+L22</f>
        <v>2384.5</v>
      </c>
      <c r="J22" s="171">
        <f>SUM(J23:J37)</f>
        <v>2355.8</v>
      </c>
      <c r="K22" s="171"/>
      <c r="L22" s="174">
        <f>SUM(L23:L37)</f>
        <v>28.7</v>
      </c>
      <c r="M22" s="169">
        <f>N22+P22</f>
        <v>507.32599999999996</v>
      </c>
      <c r="N22" s="171">
        <f>SUM(N23:N35)</f>
        <v>507.32599999999996</v>
      </c>
      <c r="O22" s="171">
        <f>SUM(O23:O35)</f>
        <v>32.732</v>
      </c>
      <c r="P22" s="172"/>
      <c r="Q22" s="173"/>
      <c r="R22" s="171"/>
      <c r="S22" s="171"/>
      <c r="T22" s="174"/>
      <c r="U22" s="173"/>
      <c r="V22" s="171"/>
      <c r="W22" s="165"/>
      <c r="X22" s="178"/>
    </row>
    <row r="23" spans="3:24" ht="12.75">
      <c r="C23" s="167">
        <v>13</v>
      </c>
      <c r="D23" s="458" t="s">
        <v>325</v>
      </c>
      <c r="E23" s="156">
        <f t="shared" si="1"/>
        <v>1700</v>
      </c>
      <c r="F23" s="175">
        <f t="shared" si="1"/>
        <v>1700</v>
      </c>
      <c r="G23" s="165"/>
      <c r="H23" s="176"/>
      <c r="I23" s="158">
        <f t="shared" si="3"/>
        <v>1700</v>
      </c>
      <c r="J23" s="165">
        <v>1700</v>
      </c>
      <c r="K23" s="165"/>
      <c r="L23" s="178"/>
      <c r="M23" s="156"/>
      <c r="N23" s="165"/>
      <c r="O23" s="165"/>
      <c r="P23" s="176"/>
      <c r="Q23" s="158"/>
      <c r="R23" s="165"/>
      <c r="S23" s="165"/>
      <c r="T23" s="178"/>
      <c r="U23" s="158"/>
      <c r="V23" s="165"/>
      <c r="W23" s="165"/>
      <c r="X23" s="178"/>
    </row>
    <row r="24" spans="3:24" ht="12.75">
      <c r="C24" s="167">
        <f>+C23+1</f>
        <v>14</v>
      </c>
      <c r="D24" s="458" t="s">
        <v>326</v>
      </c>
      <c r="E24" s="156">
        <f t="shared" si="1"/>
        <v>25</v>
      </c>
      <c r="F24" s="175">
        <f t="shared" si="1"/>
        <v>25</v>
      </c>
      <c r="G24" s="165"/>
      <c r="H24" s="176"/>
      <c r="I24" s="158">
        <f t="shared" si="3"/>
        <v>25</v>
      </c>
      <c r="J24" s="165">
        <v>25</v>
      </c>
      <c r="K24" s="165"/>
      <c r="L24" s="178"/>
      <c r="M24" s="156"/>
      <c r="N24" s="165"/>
      <c r="O24" s="165"/>
      <c r="P24" s="176"/>
      <c r="Q24" s="158"/>
      <c r="R24" s="165"/>
      <c r="S24" s="165"/>
      <c r="T24" s="178"/>
      <c r="U24" s="158"/>
      <c r="V24" s="165"/>
      <c r="W24" s="165"/>
      <c r="X24" s="178"/>
    </row>
    <row r="25" spans="3:24" ht="12.75">
      <c r="C25" s="167">
        <f>+C24+1</f>
        <v>15</v>
      </c>
      <c r="D25" s="458" t="s">
        <v>327</v>
      </c>
      <c r="E25" s="156">
        <f t="shared" si="1"/>
        <v>55</v>
      </c>
      <c r="F25" s="175">
        <f t="shared" si="1"/>
        <v>55</v>
      </c>
      <c r="G25" s="165"/>
      <c r="H25" s="176"/>
      <c r="I25" s="158">
        <f t="shared" si="3"/>
        <v>55</v>
      </c>
      <c r="J25" s="165">
        <v>55</v>
      </c>
      <c r="K25" s="165"/>
      <c r="L25" s="178"/>
      <c r="M25" s="156"/>
      <c r="N25" s="165"/>
      <c r="O25" s="165"/>
      <c r="P25" s="176"/>
      <c r="Q25" s="158"/>
      <c r="R25" s="165"/>
      <c r="S25" s="165"/>
      <c r="T25" s="178"/>
      <c r="U25" s="158"/>
      <c r="V25" s="165"/>
      <c r="W25" s="165"/>
      <c r="X25" s="178"/>
    </row>
    <row r="26" spans="3:24" ht="12.75">
      <c r="C26" s="167">
        <f>+C25+1</f>
        <v>16</v>
      </c>
      <c r="D26" s="458" t="s">
        <v>328</v>
      </c>
      <c r="E26" s="156">
        <f t="shared" si="1"/>
        <v>5</v>
      </c>
      <c r="F26" s="175">
        <f t="shared" si="1"/>
        <v>5</v>
      </c>
      <c r="G26" s="165"/>
      <c r="H26" s="176"/>
      <c r="I26" s="158">
        <f t="shared" si="3"/>
        <v>5</v>
      </c>
      <c r="J26" s="165">
        <v>5</v>
      </c>
      <c r="K26" s="165"/>
      <c r="L26" s="178"/>
      <c r="M26" s="156"/>
      <c r="N26" s="165"/>
      <c r="O26" s="165"/>
      <c r="P26" s="176"/>
      <c r="Q26" s="158"/>
      <c r="R26" s="165"/>
      <c r="S26" s="165"/>
      <c r="T26" s="178"/>
      <c r="U26" s="158"/>
      <c r="V26" s="165"/>
      <c r="W26" s="165"/>
      <c r="X26" s="178"/>
    </row>
    <row r="27" spans="3:24" ht="12.75">
      <c r="C27" s="180">
        <f>+C26+1</f>
        <v>17</v>
      </c>
      <c r="D27" s="458" t="s">
        <v>329</v>
      </c>
      <c r="E27" s="156">
        <f t="shared" si="1"/>
        <v>280</v>
      </c>
      <c r="F27" s="175">
        <f t="shared" si="1"/>
        <v>280</v>
      </c>
      <c r="G27" s="165"/>
      <c r="H27" s="176"/>
      <c r="I27" s="158">
        <f t="shared" si="3"/>
        <v>280</v>
      </c>
      <c r="J27" s="165">
        <v>280</v>
      </c>
      <c r="K27" s="165"/>
      <c r="L27" s="178"/>
      <c r="M27" s="156"/>
      <c r="N27" s="165"/>
      <c r="O27" s="165"/>
      <c r="P27" s="176"/>
      <c r="Q27" s="158"/>
      <c r="R27" s="165"/>
      <c r="S27" s="165"/>
      <c r="T27" s="178"/>
      <c r="U27" s="158"/>
      <c r="V27" s="165"/>
      <c r="W27" s="165"/>
      <c r="X27" s="178"/>
    </row>
    <row r="28" spans="3:24" ht="12.75">
      <c r="C28" s="180">
        <f>+C27+1</f>
        <v>18</v>
      </c>
      <c r="D28" s="458" t="s">
        <v>85</v>
      </c>
      <c r="E28" s="156">
        <f t="shared" si="1"/>
        <v>317.3</v>
      </c>
      <c r="F28" s="175">
        <f t="shared" si="1"/>
        <v>317.3</v>
      </c>
      <c r="G28" s="165"/>
      <c r="H28" s="176"/>
      <c r="I28" s="158"/>
      <c r="J28" s="165"/>
      <c r="K28" s="165"/>
      <c r="L28" s="178"/>
      <c r="M28" s="156">
        <f>N28+P28</f>
        <v>317.3</v>
      </c>
      <c r="N28" s="165">
        <v>317.3</v>
      </c>
      <c r="O28" s="165"/>
      <c r="P28" s="176"/>
      <c r="Q28" s="158"/>
      <c r="R28" s="165"/>
      <c r="S28" s="165"/>
      <c r="T28" s="178"/>
      <c r="U28" s="158"/>
      <c r="V28" s="165"/>
      <c r="W28" s="165"/>
      <c r="X28" s="178"/>
    </row>
    <row r="29" spans="3:24" ht="12.75">
      <c r="C29" s="180">
        <v>19</v>
      </c>
      <c r="D29" s="458" t="s">
        <v>330</v>
      </c>
      <c r="E29" s="156">
        <f t="shared" si="1"/>
        <v>4.5</v>
      </c>
      <c r="F29" s="175">
        <f t="shared" si="1"/>
        <v>4.5</v>
      </c>
      <c r="G29" s="165"/>
      <c r="H29" s="176"/>
      <c r="I29" s="158"/>
      <c r="J29" s="165"/>
      <c r="K29" s="165"/>
      <c r="L29" s="178"/>
      <c r="M29" s="156">
        <f>N29+P29</f>
        <v>4.5</v>
      </c>
      <c r="N29" s="165">
        <v>4.5</v>
      </c>
      <c r="O29" s="165"/>
      <c r="P29" s="176"/>
      <c r="Q29" s="158"/>
      <c r="R29" s="165"/>
      <c r="S29" s="165"/>
      <c r="T29" s="178"/>
      <c r="U29" s="158"/>
      <c r="V29" s="165"/>
      <c r="W29" s="165"/>
      <c r="X29" s="178"/>
    </row>
    <row r="30" spans="3:24" ht="12.75">
      <c r="C30" s="180">
        <v>20</v>
      </c>
      <c r="D30" s="458" t="s">
        <v>331</v>
      </c>
      <c r="E30" s="156">
        <f t="shared" si="1"/>
        <v>141.2</v>
      </c>
      <c r="F30" s="175">
        <f t="shared" si="1"/>
        <v>141.2</v>
      </c>
      <c r="G30" s="165"/>
      <c r="H30" s="176"/>
      <c r="I30" s="158"/>
      <c r="J30" s="165"/>
      <c r="K30" s="165"/>
      <c r="L30" s="178"/>
      <c r="M30" s="156">
        <f>N30+P30</f>
        <v>141.2</v>
      </c>
      <c r="N30" s="165">
        <v>141.2</v>
      </c>
      <c r="O30" s="165"/>
      <c r="P30" s="176"/>
      <c r="Q30" s="158"/>
      <c r="R30" s="165"/>
      <c r="S30" s="165"/>
      <c r="T30" s="178"/>
      <c r="U30" s="158"/>
      <c r="V30" s="165"/>
      <c r="W30" s="165"/>
      <c r="X30" s="178"/>
    </row>
    <row r="31" spans="3:24" ht="12.75">
      <c r="C31" s="180">
        <v>21</v>
      </c>
      <c r="D31" s="459" t="s">
        <v>581</v>
      </c>
      <c r="E31" s="156">
        <f t="shared" si="1"/>
        <v>34.458</v>
      </c>
      <c r="F31" s="175">
        <f t="shared" si="1"/>
        <v>34.458</v>
      </c>
      <c r="G31" s="175">
        <f t="shared" si="1"/>
        <v>26.409</v>
      </c>
      <c r="H31" s="176"/>
      <c r="I31" s="158"/>
      <c r="J31" s="165"/>
      <c r="K31" s="165"/>
      <c r="L31" s="178"/>
      <c r="M31" s="156">
        <f>N31+P31</f>
        <v>34.458</v>
      </c>
      <c r="N31" s="165">
        <v>34.458</v>
      </c>
      <c r="O31" s="165">
        <v>26.409</v>
      </c>
      <c r="P31" s="176"/>
      <c r="Q31" s="158"/>
      <c r="R31" s="165"/>
      <c r="S31" s="165"/>
      <c r="T31" s="178"/>
      <c r="U31" s="158"/>
      <c r="V31" s="165"/>
      <c r="W31" s="165"/>
      <c r="X31" s="178"/>
    </row>
    <row r="32" spans="3:24" ht="12.75">
      <c r="C32" s="180">
        <v>22</v>
      </c>
      <c r="D32" s="458" t="s">
        <v>332</v>
      </c>
      <c r="E32" s="156">
        <f t="shared" si="1"/>
        <v>224</v>
      </c>
      <c r="F32" s="175">
        <f t="shared" si="1"/>
        <v>224</v>
      </c>
      <c r="G32" s="165"/>
      <c r="H32" s="176"/>
      <c r="I32" s="158">
        <f>J32+L32</f>
        <v>224</v>
      </c>
      <c r="J32" s="165">
        <v>224</v>
      </c>
      <c r="K32" s="165"/>
      <c r="L32" s="178"/>
      <c r="M32" s="156"/>
      <c r="N32" s="165"/>
      <c r="O32" s="165"/>
      <c r="P32" s="176"/>
      <c r="Q32" s="158"/>
      <c r="R32" s="165"/>
      <c r="S32" s="165"/>
      <c r="T32" s="178"/>
      <c r="U32" s="158"/>
      <c r="V32" s="165"/>
      <c r="W32" s="165"/>
      <c r="X32" s="178"/>
    </row>
    <row r="33" spans="3:24" ht="25.5">
      <c r="C33" s="180">
        <v>23</v>
      </c>
      <c r="D33" s="460" t="s">
        <v>333</v>
      </c>
      <c r="E33" s="156">
        <f t="shared" si="1"/>
        <v>11</v>
      </c>
      <c r="F33" s="175">
        <f t="shared" si="1"/>
        <v>11</v>
      </c>
      <c r="G33" s="165"/>
      <c r="H33" s="176"/>
      <c r="I33" s="158">
        <f>J33+L33</f>
        <v>11</v>
      </c>
      <c r="J33" s="165">
        <v>11</v>
      </c>
      <c r="K33" s="165"/>
      <c r="L33" s="178"/>
      <c r="M33" s="156"/>
      <c r="N33" s="165"/>
      <c r="O33" s="165"/>
      <c r="P33" s="176"/>
      <c r="Q33" s="158"/>
      <c r="R33" s="165"/>
      <c r="S33" s="165"/>
      <c r="T33" s="178"/>
      <c r="U33" s="158"/>
      <c r="V33" s="165"/>
      <c r="W33" s="165"/>
      <c r="X33" s="178"/>
    </row>
    <row r="34" spans="3:24" ht="12.75">
      <c r="C34" s="180">
        <v>24</v>
      </c>
      <c r="D34" s="460" t="s">
        <v>284</v>
      </c>
      <c r="E34" s="156">
        <f t="shared" si="1"/>
        <v>9.868</v>
      </c>
      <c r="F34" s="175">
        <f t="shared" si="1"/>
        <v>9.868</v>
      </c>
      <c r="G34" s="175">
        <f t="shared" si="1"/>
        <v>6.323</v>
      </c>
      <c r="H34" s="176"/>
      <c r="I34" s="158"/>
      <c r="J34" s="165"/>
      <c r="K34" s="165"/>
      <c r="L34" s="178"/>
      <c r="M34" s="156">
        <f>N34+P34</f>
        <v>9.868</v>
      </c>
      <c r="N34" s="165">
        <v>9.868</v>
      </c>
      <c r="O34" s="165">
        <v>6.323</v>
      </c>
      <c r="P34" s="176"/>
      <c r="Q34" s="158"/>
      <c r="R34" s="165"/>
      <c r="S34" s="165"/>
      <c r="T34" s="178"/>
      <c r="U34" s="158"/>
      <c r="V34" s="165"/>
      <c r="W34" s="165"/>
      <c r="X34" s="178"/>
    </row>
    <row r="35" spans="3:24" ht="25.5">
      <c r="C35" s="180">
        <v>25</v>
      </c>
      <c r="D35" s="458" t="s">
        <v>334</v>
      </c>
      <c r="E35" s="156">
        <f t="shared" si="1"/>
        <v>28.7</v>
      </c>
      <c r="F35" s="181"/>
      <c r="G35" s="165"/>
      <c r="H35" s="176">
        <f>L35++P35+T35+X35</f>
        <v>28.7</v>
      </c>
      <c r="I35" s="158">
        <f aca="true" t="shared" si="4" ref="I35:I57">J35+L35</f>
        <v>28.7</v>
      </c>
      <c r="J35" s="165"/>
      <c r="K35" s="165"/>
      <c r="L35" s="178">
        <v>28.7</v>
      </c>
      <c r="M35" s="156"/>
      <c r="N35" s="165"/>
      <c r="O35" s="165"/>
      <c r="P35" s="176"/>
      <c r="Q35" s="158"/>
      <c r="R35" s="165"/>
      <c r="S35" s="165"/>
      <c r="T35" s="178"/>
      <c r="U35" s="158"/>
      <c r="V35" s="165"/>
      <c r="W35" s="165"/>
      <c r="X35" s="178"/>
    </row>
    <row r="36" spans="3:24" ht="12.75">
      <c r="C36" s="180">
        <v>26</v>
      </c>
      <c r="D36" s="461" t="s">
        <v>335</v>
      </c>
      <c r="E36" s="156">
        <f t="shared" si="1"/>
        <v>15.8</v>
      </c>
      <c r="F36" s="175">
        <f t="shared" si="1"/>
        <v>15.8</v>
      </c>
      <c r="G36" s="165"/>
      <c r="H36" s="176"/>
      <c r="I36" s="158">
        <f t="shared" si="4"/>
        <v>15.8</v>
      </c>
      <c r="J36" s="165">
        <v>15.8</v>
      </c>
      <c r="K36" s="165"/>
      <c r="L36" s="178"/>
      <c r="M36" s="156"/>
      <c r="N36" s="165"/>
      <c r="O36" s="165"/>
      <c r="P36" s="176"/>
      <c r="Q36" s="158"/>
      <c r="R36" s="165"/>
      <c r="S36" s="165"/>
      <c r="T36" s="178"/>
      <c r="U36" s="158"/>
      <c r="V36" s="165"/>
      <c r="W36" s="165"/>
      <c r="X36" s="178"/>
    </row>
    <row r="37" spans="3:24" ht="25.5">
      <c r="C37" s="180">
        <v>27</v>
      </c>
      <c r="D37" s="462" t="s">
        <v>566</v>
      </c>
      <c r="E37" s="156">
        <f t="shared" si="1"/>
        <v>40</v>
      </c>
      <c r="F37" s="181">
        <f t="shared" si="1"/>
        <v>40</v>
      </c>
      <c r="G37" s="181"/>
      <c r="H37" s="473"/>
      <c r="I37" s="158">
        <f t="shared" si="4"/>
        <v>40</v>
      </c>
      <c r="J37" s="165">
        <v>40</v>
      </c>
      <c r="K37" s="165"/>
      <c r="L37" s="178"/>
      <c r="M37" s="156"/>
      <c r="N37" s="165"/>
      <c r="O37" s="165"/>
      <c r="P37" s="176"/>
      <c r="Q37" s="158"/>
      <c r="R37" s="165"/>
      <c r="S37" s="165"/>
      <c r="T37" s="178"/>
      <c r="U37" s="158"/>
      <c r="V37" s="165"/>
      <c r="W37" s="165"/>
      <c r="X37" s="178"/>
    </row>
    <row r="38" spans="3:24" ht="12.75">
      <c r="C38" s="180">
        <v>28</v>
      </c>
      <c r="D38" s="463" t="s">
        <v>337</v>
      </c>
      <c r="E38" s="169">
        <f t="shared" si="1"/>
        <v>0.29</v>
      </c>
      <c r="F38" s="182">
        <f t="shared" si="1"/>
        <v>0.29</v>
      </c>
      <c r="G38" s="171"/>
      <c r="H38" s="172"/>
      <c r="I38" s="173">
        <f t="shared" si="4"/>
        <v>0.29</v>
      </c>
      <c r="J38" s="171">
        <f>J39</f>
        <v>0.29</v>
      </c>
      <c r="K38" s="165"/>
      <c r="L38" s="178"/>
      <c r="M38" s="156"/>
      <c r="N38" s="165"/>
      <c r="O38" s="165"/>
      <c r="P38" s="176"/>
      <c r="Q38" s="158"/>
      <c r="R38" s="165"/>
      <c r="S38" s="165"/>
      <c r="T38" s="178"/>
      <c r="U38" s="158"/>
      <c r="V38" s="165"/>
      <c r="W38" s="165"/>
      <c r="X38" s="178"/>
    </row>
    <row r="39" spans="3:24" ht="12.75">
      <c r="C39" s="180">
        <v>29</v>
      </c>
      <c r="D39" s="464" t="s">
        <v>338</v>
      </c>
      <c r="E39" s="156">
        <f t="shared" si="1"/>
        <v>0.29</v>
      </c>
      <c r="F39" s="181">
        <f t="shared" si="1"/>
        <v>0.29</v>
      </c>
      <c r="G39" s="165"/>
      <c r="H39" s="176"/>
      <c r="I39" s="158">
        <f t="shared" si="4"/>
        <v>0.29</v>
      </c>
      <c r="J39" s="165">
        <v>0.29</v>
      </c>
      <c r="K39" s="165"/>
      <c r="L39" s="178"/>
      <c r="M39" s="156"/>
      <c r="N39" s="165"/>
      <c r="O39" s="165"/>
      <c r="P39" s="176"/>
      <c r="Q39" s="158"/>
      <c r="R39" s="165"/>
      <c r="S39" s="165"/>
      <c r="T39" s="178"/>
      <c r="U39" s="158"/>
      <c r="V39" s="165"/>
      <c r="W39" s="165"/>
      <c r="X39" s="178"/>
    </row>
    <row r="40" spans="3:24" ht="25.5">
      <c r="C40" s="180">
        <v>30</v>
      </c>
      <c r="D40" s="183" t="s">
        <v>339</v>
      </c>
      <c r="E40" s="169">
        <f t="shared" si="1"/>
        <v>119.9</v>
      </c>
      <c r="F40" s="182">
        <f t="shared" si="1"/>
        <v>119.9</v>
      </c>
      <c r="G40" s="171"/>
      <c r="H40" s="172"/>
      <c r="I40" s="173">
        <f t="shared" si="4"/>
        <v>119.9</v>
      </c>
      <c r="J40" s="171">
        <f>SUM(J41:J52)-J44-J45</f>
        <v>119.9</v>
      </c>
      <c r="K40" s="171"/>
      <c r="L40" s="178"/>
      <c r="M40" s="156"/>
      <c r="N40" s="165"/>
      <c r="O40" s="165"/>
      <c r="P40" s="176"/>
      <c r="Q40" s="158"/>
      <c r="R40" s="165"/>
      <c r="S40" s="165"/>
      <c r="T40" s="178"/>
      <c r="U40" s="158"/>
      <c r="V40" s="165"/>
      <c r="W40" s="165"/>
      <c r="X40" s="178"/>
    </row>
    <row r="41" spans="3:24" ht="12.75">
      <c r="C41" s="180">
        <f>+C40+1</f>
        <v>31</v>
      </c>
      <c r="D41" s="458" t="s">
        <v>340</v>
      </c>
      <c r="E41" s="156">
        <f t="shared" si="1"/>
        <v>15</v>
      </c>
      <c r="F41" s="181">
        <f t="shared" si="1"/>
        <v>15</v>
      </c>
      <c r="G41" s="165"/>
      <c r="H41" s="176"/>
      <c r="I41" s="158">
        <f t="shared" si="4"/>
        <v>15</v>
      </c>
      <c r="J41" s="165">
        <v>15</v>
      </c>
      <c r="K41" s="165"/>
      <c r="L41" s="178"/>
      <c r="M41" s="156"/>
      <c r="N41" s="165"/>
      <c r="O41" s="165"/>
      <c r="P41" s="176"/>
      <c r="Q41" s="158"/>
      <c r="R41" s="165"/>
      <c r="S41" s="165"/>
      <c r="T41" s="178"/>
      <c r="U41" s="158"/>
      <c r="V41" s="165"/>
      <c r="W41" s="165"/>
      <c r="X41" s="178"/>
    </row>
    <row r="42" spans="3:24" ht="12.75">
      <c r="C42" s="180">
        <f>+C41+1</f>
        <v>32</v>
      </c>
      <c r="D42" s="458" t="s">
        <v>341</v>
      </c>
      <c r="E42" s="156">
        <f t="shared" si="1"/>
        <v>7.5</v>
      </c>
      <c r="F42" s="181">
        <f t="shared" si="1"/>
        <v>7.5</v>
      </c>
      <c r="G42" s="165"/>
      <c r="H42" s="176"/>
      <c r="I42" s="158">
        <f t="shared" si="4"/>
        <v>7.5</v>
      </c>
      <c r="J42" s="165">
        <v>7.5</v>
      </c>
      <c r="K42" s="165"/>
      <c r="L42" s="178"/>
      <c r="M42" s="156"/>
      <c r="N42" s="165"/>
      <c r="O42" s="165"/>
      <c r="P42" s="176"/>
      <c r="Q42" s="158"/>
      <c r="R42" s="165"/>
      <c r="S42" s="165"/>
      <c r="T42" s="178"/>
      <c r="U42" s="158"/>
      <c r="V42" s="165"/>
      <c r="W42" s="165"/>
      <c r="X42" s="178"/>
    </row>
    <row r="43" spans="3:24" ht="12.75">
      <c r="C43" s="180">
        <v>33</v>
      </c>
      <c r="D43" s="458" t="s">
        <v>342</v>
      </c>
      <c r="E43" s="156">
        <f t="shared" si="1"/>
        <v>12</v>
      </c>
      <c r="F43" s="181">
        <f t="shared" si="1"/>
        <v>12</v>
      </c>
      <c r="G43" s="165"/>
      <c r="H43" s="176"/>
      <c r="I43" s="158">
        <f t="shared" si="4"/>
        <v>12</v>
      </c>
      <c r="J43" s="165">
        <v>12</v>
      </c>
      <c r="K43" s="165"/>
      <c r="L43" s="178"/>
      <c r="M43" s="156"/>
      <c r="N43" s="165"/>
      <c r="O43" s="165"/>
      <c r="P43" s="176"/>
      <c r="Q43" s="158"/>
      <c r="R43" s="165"/>
      <c r="S43" s="165"/>
      <c r="T43" s="178"/>
      <c r="U43" s="158"/>
      <c r="V43" s="165"/>
      <c r="W43" s="165"/>
      <c r="X43" s="178"/>
    </row>
    <row r="44" spans="3:24" ht="12.75">
      <c r="C44" s="180">
        <v>34</v>
      </c>
      <c r="D44" s="462" t="s">
        <v>343</v>
      </c>
      <c r="E44" s="156">
        <f t="shared" si="1"/>
        <v>4</v>
      </c>
      <c r="F44" s="181">
        <f t="shared" si="1"/>
        <v>4</v>
      </c>
      <c r="G44" s="165"/>
      <c r="H44" s="176"/>
      <c r="I44" s="158">
        <f t="shared" si="4"/>
        <v>4</v>
      </c>
      <c r="J44" s="165">
        <v>4</v>
      </c>
      <c r="K44" s="165"/>
      <c r="L44" s="178"/>
      <c r="M44" s="156"/>
      <c r="N44" s="165"/>
      <c r="O44" s="165"/>
      <c r="P44" s="176"/>
      <c r="Q44" s="158"/>
      <c r="R44" s="165"/>
      <c r="S44" s="165"/>
      <c r="T44" s="178"/>
      <c r="U44" s="158"/>
      <c r="V44" s="165"/>
      <c r="W44" s="165"/>
      <c r="X44" s="178"/>
    </row>
    <row r="45" spans="3:24" ht="12.75">
      <c r="C45" s="180">
        <v>35</v>
      </c>
      <c r="D45" s="462" t="s">
        <v>344</v>
      </c>
      <c r="E45" s="156">
        <f t="shared" si="1"/>
        <v>4</v>
      </c>
      <c r="F45" s="181">
        <f t="shared" si="1"/>
        <v>4</v>
      </c>
      <c r="G45" s="165"/>
      <c r="H45" s="176"/>
      <c r="I45" s="158">
        <f t="shared" si="4"/>
        <v>4</v>
      </c>
      <c r="J45" s="165">
        <v>4</v>
      </c>
      <c r="K45" s="165"/>
      <c r="L45" s="178"/>
      <c r="M45" s="156"/>
      <c r="N45" s="165"/>
      <c r="O45" s="165"/>
      <c r="P45" s="176"/>
      <c r="Q45" s="158"/>
      <c r="R45" s="165"/>
      <c r="S45" s="165"/>
      <c r="T45" s="178"/>
      <c r="U45" s="158"/>
      <c r="V45" s="165"/>
      <c r="W45" s="165"/>
      <c r="X45" s="178"/>
    </row>
    <row r="46" spans="3:24" ht="12.75">
      <c r="C46" s="180">
        <v>36</v>
      </c>
      <c r="D46" s="458" t="s">
        <v>345</v>
      </c>
      <c r="E46" s="156">
        <f aca="true" t="shared" si="5" ref="E46:G83">I46+M46+Q46+U46</f>
        <v>15</v>
      </c>
      <c r="F46" s="181">
        <f t="shared" si="5"/>
        <v>15</v>
      </c>
      <c r="G46" s="165"/>
      <c r="H46" s="176"/>
      <c r="I46" s="158">
        <f t="shared" si="4"/>
        <v>15</v>
      </c>
      <c r="J46" s="165">
        <v>15</v>
      </c>
      <c r="K46" s="165"/>
      <c r="L46" s="178"/>
      <c r="M46" s="156"/>
      <c r="N46" s="165"/>
      <c r="O46" s="165"/>
      <c r="P46" s="176"/>
      <c r="Q46" s="158"/>
      <c r="R46" s="165"/>
      <c r="S46" s="165"/>
      <c r="T46" s="178"/>
      <c r="U46" s="158"/>
      <c r="V46" s="165"/>
      <c r="W46" s="165"/>
      <c r="X46" s="178"/>
    </row>
    <row r="47" spans="3:24" ht="12.75">
      <c r="C47" s="180">
        <v>37</v>
      </c>
      <c r="D47" s="458" t="s">
        <v>346</v>
      </c>
      <c r="E47" s="156">
        <f t="shared" si="5"/>
        <v>1.5</v>
      </c>
      <c r="F47" s="181">
        <f t="shared" si="5"/>
        <v>1.5</v>
      </c>
      <c r="G47" s="165"/>
      <c r="H47" s="176"/>
      <c r="I47" s="158">
        <f t="shared" si="4"/>
        <v>1.5</v>
      </c>
      <c r="J47" s="165">
        <v>1.5</v>
      </c>
      <c r="K47" s="165"/>
      <c r="L47" s="178"/>
      <c r="M47" s="156"/>
      <c r="N47" s="165"/>
      <c r="O47" s="165"/>
      <c r="P47" s="176"/>
      <c r="Q47" s="158"/>
      <c r="R47" s="165"/>
      <c r="S47" s="165"/>
      <c r="T47" s="178"/>
      <c r="U47" s="158"/>
      <c r="V47" s="165"/>
      <c r="W47" s="165"/>
      <c r="X47" s="178"/>
    </row>
    <row r="48" spans="3:24" ht="12.75">
      <c r="C48" s="180">
        <v>38</v>
      </c>
      <c r="D48" s="462" t="s">
        <v>347</v>
      </c>
      <c r="E48" s="156">
        <f t="shared" si="5"/>
        <v>6.9</v>
      </c>
      <c r="F48" s="181">
        <f t="shared" si="5"/>
        <v>6.9</v>
      </c>
      <c r="G48" s="165"/>
      <c r="H48" s="176"/>
      <c r="I48" s="158">
        <f t="shared" si="4"/>
        <v>6.9</v>
      </c>
      <c r="J48" s="165">
        <v>6.9</v>
      </c>
      <c r="K48" s="165"/>
      <c r="L48" s="178"/>
      <c r="M48" s="156"/>
      <c r="N48" s="165"/>
      <c r="O48" s="165"/>
      <c r="P48" s="176"/>
      <c r="Q48" s="158"/>
      <c r="R48" s="165"/>
      <c r="S48" s="165"/>
      <c r="T48" s="178"/>
      <c r="U48" s="158"/>
      <c r="V48" s="165"/>
      <c r="W48" s="165"/>
      <c r="X48" s="178"/>
    </row>
    <row r="49" spans="3:24" ht="12.75">
      <c r="C49" s="180">
        <v>39</v>
      </c>
      <c r="D49" s="462" t="s">
        <v>348</v>
      </c>
      <c r="E49" s="156">
        <f t="shared" si="5"/>
        <v>15</v>
      </c>
      <c r="F49" s="181">
        <f t="shared" si="5"/>
        <v>15</v>
      </c>
      <c r="G49" s="165"/>
      <c r="H49" s="176"/>
      <c r="I49" s="158">
        <f t="shared" si="4"/>
        <v>15</v>
      </c>
      <c r="J49" s="165">
        <v>15</v>
      </c>
      <c r="K49" s="165"/>
      <c r="L49" s="178"/>
      <c r="M49" s="156"/>
      <c r="N49" s="165"/>
      <c r="O49" s="165"/>
      <c r="P49" s="176"/>
      <c r="Q49" s="158"/>
      <c r="R49" s="165"/>
      <c r="S49" s="165"/>
      <c r="T49" s="178"/>
      <c r="U49" s="158"/>
      <c r="V49" s="165"/>
      <c r="W49" s="165"/>
      <c r="X49" s="178"/>
    </row>
    <row r="50" spans="3:24" ht="12.75">
      <c r="C50" s="180">
        <v>40</v>
      </c>
      <c r="D50" s="462" t="s">
        <v>567</v>
      </c>
      <c r="E50" s="156">
        <f t="shared" si="5"/>
        <v>1.5</v>
      </c>
      <c r="F50" s="181">
        <f t="shared" si="5"/>
        <v>1.5</v>
      </c>
      <c r="G50" s="165"/>
      <c r="H50" s="176"/>
      <c r="I50" s="158">
        <f t="shared" si="4"/>
        <v>1.5</v>
      </c>
      <c r="J50" s="165">
        <v>1.5</v>
      </c>
      <c r="K50" s="165"/>
      <c r="L50" s="178"/>
      <c r="M50" s="156"/>
      <c r="N50" s="165"/>
      <c r="O50" s="165"/>
      <c r="P50" s="176"/>
      <c r="Q50" s="158"/>
      <c r="R50" s="165"/>
      <c r="S50" s="165"/>
      <c r="T50" s="178"/>
      <c r="U50" s="158"/>
      <c r="V50" s="165"/>
      <c r="W50" s="165"/>
      <c r="X50" s="178"/>
    </row>
    <row r="51" spans="3:24" ht="12.75">
      <c r="C51" s="180">
        <v>41</v>
      </c>
      <c r="D51" s="462" t="s">
        <v>568</v>
      </c>
      <c r="E51" s="156">
        <f t="shared" si="5"/>
        <v>44</v>
      </c>
      <c r="F51" s="181">
        <f t="shared" si="5"/>
        <v>44</v>
      </c>
      <c r="G51" s="165"/>
      <c r="H51" s="176"/>
      <c r="I51" s="158">
        <f t="shared" si="4"/>
        <v>44</v>
      </c>
      <c r="J51" s="165">
        <v>44</v>
      </c>
      <c r="K51" s="165"/>
      <c r="L51" s="178"/>
      <c r="M51" s="156"/>
      <c r="N51" s="165"/>
      <c r="O51" s="165"/>
      <c r="P51" s="176"/>
      <c r="Q51" s="158"/>
      <c r="R51" s="165"/>
      <c r="S51" s="165"/>
      <c r="T51" s="178"/>
      <c r="U51" s="158"/>
      <c r="V51" s="165"/>
      <c r="W51" s="165"/>
      <c r="X51" s="178"/>
    </row>
    <row r="52" spans="3:24" ht="12.75">
      <c r="C52" s="180">
        <v>42</v>
      </c>
      <c r="D52" s="462" t="s">
        <v>349</v>
      </c>
      <c r="E52" s="156">
        <f t="shared" si="5"/>
        <v>1.5</v>
      </c>
      <c r="F52" s="181">
        <f t="shared" si="5"/>
        <v>1.5</v>
      </c>
      <c r="G52" s="165"/>
      <c r="H52" s="176"/>
      <c r="I52" s="158">
        <f t="shared" si="4"/>
        <v>1.5</v>
      </c>
      <c r="J52" s="165">
        <v>1.5</v>
      </c>
      <c r="K52" s="165"/>
      <c r="L52" s="178"/>
      <c r="M52" s="156"/>
      <c r="N52" s="165"/>
      <c r="O52" s="165"/>
      <c r="P52" s="176"/>
      <c r="Q52" s="158"/>
      <c r="R52" s="165"/>
      <c r="S52" s="165"/>
      <c r="T52" s="178"/>
      <c r="U52" s="158"/>
      <c r="V52" s="165"/>
      <c r="W52" s="165"/>
      <c r="X52" s="178"/>
    </row>
    <row r="53" spans="3:24" ht="25.5">
      <c r="C53" s="180">
        <v>43</v>
      </c>
      <c r="D53" s="183" t="s">
        <v>350</v>
      </c>
      <c r="E53" s="169">
        <f t="shared" si="5"/>
        <v>193.106</v>
      </c>
      <c r="F53" s="182">
        <f t="shared" si="5"/>
        <v>193.106</v>
      </c>
      <c r="G53" s="171"/>
      <c r="H53" s="172"/>
      <c r="I53" s="173">
        <f t="shared" si="4"/>
        <v>170.1</v>
      </c>
      <c r="J53" s="171">
        <f>SUM(J54:J58)</f>
        <v>170.1</v>
      </c>
      <c r="K53" s="165"/>
      <c r="L53" s="178"/>
      <c r="M53" s="169"/>
      <c r="N53" s="171"/>
      <c r="O53" s="165"/>
      <c r="P53" s="176"/>
      <c r="Q53" s="158"/>
      <c r="R53" s="165"/>
      <c r="S53" s="165"/>
      <c r="T53" s="178"/>
      <c r="U53" s="173">
        <f>V53+X53</f>
        <v>23.006</v>
      </c>
      <c r="V53" s="171">
        <f>SUM(V54:V58)</f>
        <v>23.006</v>
      </c>
      <c r="W53" s="165"/>
      <c r="X53" s="178"/>
    </row>
    <row r="54" spans="3:24" ht="12.75">
      <c r="C54" s="180">
        <f>+C53+1</f>
        <v>44</v>
      </c>
      <c r="D54" s="458" t="s">
        <v>351</v>
      </c>
      <c r="E54" s="156">
        <f t="shared" si="5"/>
        <v>15</v>
      </c>
      <c r="F54" s="181">
        <f t="shared" si="5"/>
        <v>15</v>
      </c>
      <c r="G54" s="165"/>
      <c r="H54" s="176"/>
      <c r="I54" s="158">
        <f t="shared" si="4"/>
        <v>15</v>
      </c>
      <c r="J54" s="165">
        <v>15</v>
      </c>
      <c r="K54" s="165"/>
      <c r="L54" s="178"/>
      <c r="M54" s="156"/>
      <c r="N54" s="165"/>
      <c r="O54" s="165"/>
      <c r="P54" s="176"/>
      <c r="Q54" s="158"/>
      <c r="R54" s="165"/>
      <c r="S54" s="165"/>
      <c r="T54" s="178"/>
      <c r="U54" s="158"/>
      <c r="V54" s="165"/>
      <c r="W54" s="165"/>
      <c r="X54" s="178"/>
    </row>
    <row r="55" spans="3:24" ht="12.75" customHeight="1">
      <c r="C55" s="180">
        <v>45</v>
      </c>
      <c r="D55" s="458" t="s">
        <v>352</v>
      </c>
      <c r="E55" s="156">
        <f t="shared" si="5"/>
        <v>55</v>
      </c>
      <c r="F55" s="181">
        <f t="shared" si="5"/>
        <v>55</v>
      </c>
      <c r="G55" s="165"/>
      <c r="H55" s="176"/>
      <c r="I55" s="158">
        <f t="shared" si="4"/>
        <v>55</v>
      </c>
      <c r="J55" s="165">
        <v>55</v>
      </c>
      <c r="K55" s="165"/>
      <c r="L55" s="178"/>
      <c r="M55" s="156"/>
      <c r="N55" s="165"/>
      <c r="O55" s="165"/>
      <c r="P55" s="176"/>
      <c r="Q55" s="158"/>
      <c r="R55" s="165"/>
      <c r="S55" s="165"/>
      <c r="T55" s="178"/>
      <c r="U55" s="158"/>
      <c r="V55" s="165"/>
      <c r="W55" s="165"/>
      <c r="X55" s="178"/>
    </row>
    <row r="56" spans="3:24" ht="12.75">
      <c r="C56" s="180">
        <v>46</v>
      </c>
      <c r="D56" s="459" t="s">
        <v>353</v>
      </c>
      <c r="E56" s="156">
        <f t="shared" si="5"/>
        <v>100</v>
      </c>
      <c r="F56" s="181">
        <f t="shared" si="5"/>
        <v>100</v>
      </c>
      <c r="G56" s="165"/>
      <c r="H56" s="176"/>
      <c r="I56" s="158">
        <f t="shared" si="4"/>
        <v>100</v>
      </c>
      <c r="J56" s="165">
        <v>100</v>
      </c>
      <c r="K56" s="165"/>
      <c r="L56" s="178"/>
      <c r="M56" s="156"/>
      <c r="N56" s="165"/>
      <c r="O56" s="165"/>
      <c r="P56" s="176"/>
      <c r="Q56" s="158"/>
      <c r="R56" s="165"/>
      <c r="S56" s="165"/>
      <c r="T56" s="178"/>
      <c r="U56" s="158"/>
      <c r="V56" s="165"/>
      <c r="W56" s="165"/>
      <c r="X56" s="178"/>
    </row>
    <row r="57" spans="3:24" ht="12.75">
      <c r="C57" s="180">
        <v>47</v>
      </c>
      <c r="D57" s="458" t="s">
        <v>354</v>
      </c>
      <c r="E57" s="156">
        <f t="shared" si="5"/>
        <v>0.1</v>
      </c>
      <c r="F57" s="181">
        <f t="shared" si="5"/>
        <v>0.1</v>
      </c>
      <c r="G57" s="165"/>
      <c r="H57" s="176"/>
      <c r="I57" s="158">
        <f t="shared" si="4"/>
        <v>0.1</v>
      </c>
      <c r="J57" s="165">
        <v>0.1</v>
      </c>
      <c r="K57" s="165"/>
      <c r="L57" s="178"/>
      <c r="M57" s="156"/>
      <c r="N57" s="165"/>
      <c r="O57" s="165"/>
      <c r="P57" s="176"/>
      <c r="Q57" s="158"/>
      <c r="R57" s="165"/>
      <c r="S57" s="165"/>
      <c r="T57" s="178"/>
      <c r="U57" s="158"/>
      <c r="V57" s="165"/>
      <c r="W57" s="165"/>
      <c r="X57" s="178"/>
    </row>
    <row r="58" spans="3:24" ht="12.75">
      <c r="C58" s="180">
        <f>+C57+1</f>
        <v>48</v>
      </c>
      <c r="D58" s="458" t="s">
        <v>355</v>
      </c>
      <c r="E58" s="156">
        <f t="shared" si="5"/>
        <v>23.006</v>
      </c>
      <c r="F58" s="181">
        <f t="shared" si="5"/>
        <v>23.006</v>
      </c>
      <c r="G58" s="165"/>
      <c r="H58" s="176"/>
      <c r="I58" s="158"/>
      <c r="J58" s="165"/>
      <c r="K58" s="165"/>
      <c r="L58" s="178"/>
      <c r="M58" s="156"/>
      <c r="N58" s="165"/>
      <c r="O58" s="165"/>
      <c r="P58" s="176"/>
      <c r="Q58" s="158"/>
      <c r="R58" s="165"/>
      <c r="S58" s="165"/>
      <c r="T58" s="178"/>
      <c r="U58" s="158">
        <f>V58+X58</f>
        <v>23.006</v>
      </c>
      <c r="V58" s="165">
        <v>23.006</v>
      </c>
      <c r="W58" s="165"/>
      <c r="X58" s="178"/>
    </row>
    <row r="59" spans="3:24" ht="12.75">
      <c r="C59" s="180">
        <f>+C58+1</f>
        <v>49</v>
      </c>
      <c r="D59" s="463" t="s">
        <v>356</v>
      </c>
      <c r="E59" s="169">
        <f t="shared" si="5"/>
        <v>1189.426</v>
      </c>
      <c r="F59" s="182">
        <f t="shared" si="5"/>
        <v>207.8</v>
      </c>
      <c r="G59" s="182">
        <f t="shared" si="5"/>
        <v>3.832</v>
      </c>
      <c r="H59" s="172">
        <f>L59+P59+T59+X59</f>
        <v>981.626</v>
      </c>
      <c r="I59" s="184">
        <f>J59+L59</f>
        <v>1189.426</v>
      </c>
      <c r="J59" s="171">
        <f>SUM(J60:J67)</f>
        <v>207.8</v>
      </c>
      <c r="K59" s="171">
        <f>SUM(K60:K67)</f>
        <v>3.832</v>
      </c>
      <c r="L59" s="174">
        <f>SUM(L60:L67)</f>
        <v>981.626</v>
      </c>
      <c r="M59" s="169"/>
      <c r="N59" s="171"/>
      <c r="O59" s="165"/>
      <c r="P59" s="172"/>
      <c r="Q59" s="158"/>
      <c r="R59" s="165"/>
      <c r="S59" s="165"/>
      <c r="T59" s="178"/>
      <c r="U59" s="158"/>
      <c r="V59" s="165"/>
      <c r="W59" s="165"/>
      <c r="X59" s="178"/>
    </row>
    <row r="60" spans="3:24" ht="12.75">
      <c r="C60" s="180">
        <f>+C59+1</f>
        <v>50</v>
      </c>
      <c r="D60" s="464" t="s">
        <v>357</v>
      </c>
      <c r="E60" s="156">
        <f t="shared" si="5"/>
        <v>500</v>
      </c>
      <c r="F60" s="181"/>
      <c r="G60" s="165"/>
      <c r="H60" s="176">
        <f>L60+P60+T60+X60</f>
        <v>500</v>
      </c>
      <c r="I60" s="158">
        <f>J60+L60</f>
        <v>500</v>
      </c>
      <c r="J60" s="321"/>
      <c r="K60" s="165"/>
      <c r="L60" s="178">
        <v>500</v>
      </c>
      <c r="M60" s="156"/>
      <c r="N60" s="165"/>
      <c r="O60" s="165"/>
      <c r="P60" s="176"/>
      <c r="Q60" s="158"/>
      <c r="R60" s="165"/>
      <c r="S60" s="165"/>
      <c r="T60" s="178"/>
      <c r="U60" s="158"/>
      <c r="V60" s="165"/>
      <c r="W60" s="165"/>
      <c r="X60" s="178"/>
    </row>
    <row r="61" spans="3:24" ht="12.75">
      <c r="C61" s="180">
        <v>51</v>
      </c>
      <c r="D61" s="465" t="s">
        <v>569</v>
      </c>
      <c r="E61" s="186">
        <f t="shared" si="5"/>
        <v>481.626</v>
      </c>
      <c r="F61" s="165"/>
      <c r="G61" s="165"/>
      <c r="H61" s="186">
        <f>L61+P61+T61+X61</f>
        <v>481.626</v>
      </c>
      <c r="I61" s="158">
        <f>J61+L61</f>
        <v>481.626</v>
      </c>
      <c r="J61" s="321"/>
      <c r="K61" s="165"/>
      <c r="L61" s="178">
        <v>481.626</v>
      </c>
      <c r="M61" s="156"/>
      <c r="N61" s="165"/>
      <c r="O61" s="165"/>
      <c r="P61" s="176"/>
      <c r="Q61" s="158"/>
      <c r="R61" s="165"/>
      <c r="S61" s="165"/>
      <c r="T61" s="178"/>
      <c r="U61" s="158"/>
      <c r="V61" s="165"/>
      <c r="W61" s="165"/>
      <c r="X61" s="178"/>
    </row>
    <row r="62" spans="3:24" ht="12.75">
      <c r="C62" s="180">
        <v>52</v>
      </c>
      <c r="D62" s="464" t="s">
        <v>358</v>
      </c>
      <c r="E62" s="156">
        <f t="shared" si="5"/>
        <v>147.8</v>
      </c>
      <c r="F62" s="181">
        <f t="shared" si="5"/>
        <v>147.8</v>
      </c>
      <c r="G62" s="165"/>
      <c r="H62" s="176"/>
      <c r="I62" s="158">
        <f>J62+L62</f>
        <v>147.8</v>
      </c>
      <c r="J62" s="165">
        <v>147.8</v>
      </c>
      <c r="K62" s="165"/>
      <c r="L62" s="178"/>
      <c r="M62" s="156"/>
      <c r="N62" s="165"/>
      <c r="O62" s="165"/>
      <c r="P62" s="176"/>
      <c r="Q62" s="158"/>
      <c r="R62" s="165"/>
      <c r="S62" s="165"/>
      <c r="T62" s="178"/>
      <c r="U62" s="158"/>
      <c r="V62" s="165"/>
      <c r="W62" s="165"/>
      <c r="X62" s="178"/>
    </row>
    <row r="63" spans="3:24" ht="12.75">
      <c r="C63" s="180">
        <v>53</v>
      </c>
      <c r="D63" s="458" t="s">
        <v>322</v>
      </c>
      <c r="E63" s="156">
        <f t="shared" si="5"/>
        <v>10</v>
      </c>
      <c r="F63" s="181">
        <f t="shared" si="5"/>
        <v>10</v>
      </c>
      <c r="G63" s="165"/>
      <c r="H63" s="176"/>
      <c r="I63" s="158">
        <f>J63+L63</f>
        <v>10</v>
      </c>
      <c r="J63" s="165">
        <v>10</v>
      </c>
      <c r="K63" s="165"/>
      <c r="L63" s="178"/>
      <c r="M63" s="156"/>
      <c r="N63" s="165"/>
      <c r="O63" s="165"/>
      <c r="P63" s="176"/>
      <c r="Q63" s="158"/>
      <c r="R63" s="165"/>
      <c r="S63" s="165"/>
      <c r="T63" s="178"/>
      <c r="U63" s="158"/>
      <c r="V63" s="165"/>
      <c r="W63" s="165"/>
      <c r="X63" s="178"/>
    </row>
    <row r="64" spans="3:24" ht="12.75">
      <c r="C64" s="180">
        <v>54</v>
      </c>
      <c r="D64" s="458" t="s">
        <v>570</v>
      </c>
      <c r="E64" s="156">
        <f t="shared" si="5"/>
        <v>20</v>
      </c>
      <c r="F64" s="181">
        <f t="shared" si="5"/>
        <v>20</v>
      </c>
      <c r="G64" s="165"/>
      <c r="H64" s="176"/>
      <c r="I64" s="158">
        <f aca="true" t="shared" si="6" ref="I64:I79">J64+L64</f>
        <v>20</v>
      </c>
      <c r="J64" s="165">
        <v>20</v>
      </c>
      <c r="K64" s="165"/>
      <c r="L64" s="178"/>
      <c r="M64" s="156"/>
      <c r="N64" s="165"/>
      <c r="O64" s="165"/>
      <c r="P64" s="176"/>
      <c r="Q64" s="158"/>
      <c r="R64" s="165"/>
      <c r="S64" s="165"/>
      <c r="T64" s="178"/>
      <c r="U64" s="158"/>
      <c r="V64" s="165"/>
      <c r="W64" s="165"/>
      <c r="X64" s="178"/>
    </row>
    <row r="65" spans="3:24" ht="12.75">
      <c r="C65" s="180">
        <v>55</v>
      </c>
      <c r="D65" s="458" t="s">
        <v>359</v>
      </c>
      <c r="E65" s="156">
        <f t="shared" si="5"/>
        <v>5</v>
      </c>
      <c r="F65" s="181">
        <f t="shared" si="5"/>
        <v>5</v>
      </c>
      <c r="G65" s="181">
        <f t="shared" si="5"/>
        <v>3.832</v>
      </c>
      <c r="H65" s="176"/>
      <c r="I65" s="158">
        <f t="shared" si="6"/>
        <v>5</v>
      </c>
      <c r="J65" s="165">
        <v>5</v>
      </c>
      <c r="K65" s="177">
        <v>3.832</v>
      </c>
      <c r="L65" s="178"/>
      <c r="M65" s="156"/>
      <c r="N65" s="165"/>
      <c r="O65" s="165"/>
      <c r="P65" s="176"/>
      <c r="Q65" s="158"/>
      <c r="R65" s="165"/>
      <c r="S65" s="165"/>
      <c r="T65" s="178"/>
      <c r="U65" s="158"/>
      <c r="V65" s="165"/>
      <c r="W65" s="165"/>
      <c r="X65" s="178"/>
    </row>
    <row r="66" spans="3:24" ht="12.75">
      <c r="C66" s="180">
        <v>56</v>
      </c>
      <c r="D66" s="458" t="s">
        <v>360</v>
      </c>
      <c r="E66" s="156">
        <f t="shared" si="5"/>
        <v>15</v>
      </c>
      <c r="F66" s="181">
        <f t="shared" si="5"/>
        <v>15</v>
      </c>
      <c r="G66" s="165"/>
      <c r="H66" s="176"/>
      <c r="I66" s="158">
        <f t="shared" si="6"/>
        <v>15</v>
      </c>
      <c r="J66" s="165">
        <v>15</v>
      </c>
      <c r="K66" s="177"/>
      <c r="L66" s="178"/>
      <c r="M66" s="156"/>
      <c r="N66" s="165"/>
      <c r="O66" s="165"/>
      <c r="P66" s="176"/>
      <c r="Q66" s="158"/>
      <c r="R66" s="165"/>
      <c r="S66" s="165"/>
      <c r="T66" s="178"/>
      <c r="U66" s="158"/>
      <c r="V66" s="165"/>
      <c r="W66" s="165"/>
      <c r="X66" s="178"/>
    </row>
    <row r="67" spans="3:24" ht="12.75">
      <c r="C67" s="180">
        <v>57</v>
      </c>
      <c r="D67" s="456" t="s">
        <v>361</v>
      </c>
      <c r="E67" s="156">
        <f t="shared" si="5"/>
        <v>10</v>
      </c>
      <c r="F67" s="181">
        <f t="shared" si="5"/>
        <v>10</v>
      </c>
      <c r="G67" s="165"/>
      <c r="H67" s="176"/>
      <c r="I67" s="158">
        <f t="shared" si="6"/>
        <v>10</v>
      </c>
      <c r="J67" s="165">
        <v>10</v>
      </c>
      <c r="K67" s="177"/>
      <c r="L67" s="178"/>
      <c r="M67" s="156"/>
      <c r="N67" s="165"/>
      <c r="O67" s="165"/>
      <c r="P67" s="176"/>
      <c r="Q67" s="158"/>
      <c r="R67" s="165"/>
      <c r="S67" s="165"/>
      <c r="T67" s="178"/>
      <c r="U67" s="158"/>
      <c r="V67" s="165"/>
      <c r="W67" s="165"/>
      <c r="X67" s="178"/>
    </row>
    <row r="68" spans="3:24" ht="12.75" customHeight="1">
      <c r="C68" s="180">
        <v>58</v>
      </c>
      <c r="D68" s="183" t="s">
        <v>362</v>
      </c>
      <c r="E68" s="169">
        <f t="shared" si="5"/>
        <v>128.7</v>
      </c>
      <c r="F68" s="182">
        <f t="shared" si="5"/>
        <v>128.7</v>
      </c>
      <c r="G68" s="171"/>
      <c r="H68" s="172"/>
      <c r="I68" s="173">
        <f t="shared" si="6"/>
        <v>128.7</v>
      </c>
      <c r="J68" s="171">
        <f>SUM(J69:J71)</f>
        <v>128.7</v>
      </c>
      <c r="K68" s="165"/>
      <c r="L68" s="178"/>
      <c r="M68" s="156"/>
      <c r="N68" s="165"/>
      <c r="O68" s="165"/>
      <c r="P68" s="176"/>
      <c r="Q68" s="158"/>
      <c r="R68" s="165"/>
      <c r="S68" s="165"/>
      <c r="T68" s="178"/>
      <c r="U68" s="158"/>
      <c r="V68" s="165"/>
      <c r="W68" s="165"/>
      <c r="X68" s="178"/>
    </row>
    <row r="69" spans="3:24" ht="12.75" customHeight="1">
      <c r="C69" s="180">
        <v>59</v>
      </c>
      <c r="D69" s="458" t="s">
        <v>363</v>
      </c>
      <c r="E69" s="156">
        <f t="shared" si="5"/>
        <v>50</v>
      </c>
      <c r="F69" s="181">
        <f t="shared" si="5"/>
        <v>50</v>
      </c>
      <c r="G69" s="165"/>
      <c r="H69" s="176"/>
      <c r="I69" s="158">
        <f t="shared" si="6"/>
        <v>50</v>
      </c>
      <c r="J69" s="165">
        <v>50</v>
      </c>
      <c r="K69" s="165"/>
      <c r="L69" s="178"/>
      <c r="M69" s="156"/>
      <c r="N69" s="165"/>
      <c r="O69" s="165"/>
      <c r="P69" s="176"/>
      <c r="Q69" s="158"/>
      <c r="R69" s="165"/>
      <c r="S69" s="165"/>
      <c r="T69" s="178"/>
      <c r="U69" s="158"/>
      <c r="V69" s="165"/>
      <c r="W69" s="165"/>
      <c r="X69" s="178"/>
    </row>
    <row r="70" spans="3:24" ht="25.5">
      <c r="C70" s="180">
        <f aca="true" t="shared" si="7" ref="C70:C76">+C69+1</f>
        <v>60</v>
      </c>
      <c r="D70" s="458" t="s">
        <v>364</v>
      </c>
      <c r="E70" s="156">
        <f t="shared" si="5"/>
        <v>18.7</v>
      </c>
      <c r="F70" s="181">
        <f t="shared" si="5"/>
        <v>18.7</v>
      </c>
      <c r="G70" s="165"/>
      <c r="H70" s="176"/>
      <c r="I70" s="158">
        <f t="shared" si="6"/>
        <v>18.7</v>
      </c>
      <c r="J70" s="165">
        <v>18.7</v>
      </c>
      <c r="K70" s="165"/>
      <c r="L70" s="178"/>
      <c r="M70" s="156"/>
      <c r="N70" s="165"/>
      <c r="O70" s="165"/>
      <c r="P70" s="176"/>
      <c r="Q70" s="158"/>
      <c r="R70" s="165"/>
      <c r="S70" s="165"/>
      <c r="T70" s="178"/>
      <c r="U70" s="158"/>
      <c r="V70" s="165"/>
      <c r="W70" s="165"/>
      <c r="X70" s="178"/>
    </row>
    <row r="71" spans="3:24" ht="12.75">
      <c r="C71" s="180">
        <f t="shared" si="7"/>
        <v>61</v>
      </c>
      <c r="D71" s="458" t="s">
        <v>365</v>
      </c>
      <c r="E71" s="156">
        <f t="shared" si="5"/>
        <v>60</v>
      </c>
      <c r="F71" s="181">
        <f t="shared" si="5"/>
        <v>60</v>
      </c>
      <c r="G71" s="165"/>
      <c r="H71" s="176"/>
      <c r="I71" s="158">
        <f t="shared" si="6"/>
        <v>60</v>
      </c>
      <c r="J71" s="165">
        <v>60</v>
      </c>
      <c r="K71" s="165"/>
      <c r="L71" s="178"/>
      <c r="M71" s="156"/>
      <c r="N71" s="165"/>
      <c r="O71" s="165"/>
      <c r="P71" s="176"/>
      <c r="Q71" s="158"/>
      <c r="R71" s="165"/>
      <c r="S71" s="165"/>
      <c r="T71" s="178"/>
      <c r="U71" s="158"/>
      <c r="V71" s="165"/>
      <c r="W71" s="165"/>
      <c r="X71" s="178"/>
    </row>
    <row r="72" spans="3:24" ht="12.75" customHeight="1">
      <c r="C72" s="180">
        <f t="shared" si="7"/>
        <v>62</v>
      </c>
      <c r="D72" s="183" t="s">
        <v>366</v>
      </c>
      <c r="E72" s="169">
        <f t="shared" si="5"/>
        <v>832.1400000000001</v>
      </c>
      <c r="F72" s="182">
        <f t="shared" si="5"/>
        <v>832.1400000000001</v>
      </c>
      <c r="G72" s="171"/>
      <c r="H72" s="172"/>
      <c r="I72" s="173">
        <f t="shared" si="6"/>
        <v>832.1400000000001</v>
      </c>
      <c r="J72" s="171">
        <f>SUM(J73:J79)</f>
        <v>832.1400000000001</v>
      </c>
      <c r="K72" s="165"/>
      <c r="L72" s="178"/>
      <c r="M72" s="156"/>
      <c r="N72" s="165"/>
      <c r="O72" s="165"/>
      <c r="P72" s="176"/>
      <c r="Q72" s="158"/>
      <c r="R72" s="165"/>
      <c r="S72" s="165"/>
      <c r="T72" s="178"/>
      <c r="U72" s="173"/>
      <c r="V72" s="171"/>
      <c r="W72" s="165"/>
      <c r="X72" s="178"/>
    </row>
    <row r="73" spans="3:24" ht="12.75">
      <c r="C73" s="180">
        <f t="shared" si="7"/>
        <v>63</v>
      </c>
      <c r="D73" s="458" t="s">
        <v>367</v>
      </c>
      <c r="E73" s="156">
        <f t="shared" si="5"/>
        <v>1.4</v>
      </c>
      <c r="F73" s="181">
        <f t="shared" si="5"/>
        <v>1.4</v>
      </c>
      <c r="G73" s="165"/>
      <c r="H73" s="176"/>
      <c r="I73" s="158">
        <f t="shared" si="6"/>
        <v>1.4</v>
      </c>
      <c r="J73" s="165">
        <v>1.4</v>
      </c>
      <c r="K73" s="165"/>
      <c r="L73" s="178"/>
      <c r="M73" s="156"/>
      <c r="N73" s="165"/>
      <c r="O73" s="165"/>
      <c r="P73" s="176"/>
      <c r="Q73" s="158"/>
      <c r="R73" s="165"/>
      <c r="S73" s="165"/>
      <c r="T73" s="178"/>
      <c r="U73" s="158"/>
      <c r="V73" s="165"/>
      <c r="W73" s="165"/>
      <c r="X73" s="178"/>
    </row>
    <row r="74" spans="3:24" ht="12.75">
      <c r="C74" s="180">
        <f t="shared" si="7"/>
        <v>64</v>
      </c>
      <c r="D74" s="458" t="s">
        <v>368</v>
      </c>
      <c r="E74" s="156">
        <f t="shared" si="5"/>
        <v>1.4</v>
      </c>
      <c r="F74" s="181">
        <f t="shared" si="5"/>
        <v>1.4</v>
      </c>
      <c r="G74" s="165"/>
      <c r="H74" s="176"/>
      <c r="I74" s="158">
        <f t="shared" si="6"/>
        <v>1.4</v>
      </c>
      <c r="J74" s="165">
        <v>1.4</v>
      </c>
      <c r="K74" s="165"/>
      <c r="L74" s="178"/>
      <c r="M74" s="156"/>
      <c r="N74" s="165"/>
      <c r="O74" s="165"/>
      <c r="P74" s="176"/>
      <c r="Q74" s="158"/>
      <c r="R74" s="165"/>
      <c r="S74" s="165"/>
      <c r="T74" s="178"/>
      <c r="U74" s="158"/>
      <c r="V74" s="165"/>
      <c r="W74" s="165"/>
      <c r="X74" s="178"/>
    </row>
    <row r="75" spans="3:24" ht="25.5">
      <c r="C75" s="180">
        <f t="shared" si="7"/>
        <v>65</v>
      </c>
      <c r="D75" s="458" t="s">
        <v>571</v>
      </c>
      <c r="E75" s="156">
        <f t="shared" si="5"/>
        <v>30</v>
      </c>
      <c r="F75" s="181">
        <f t="shared" si="5"/>
        <v>30</v>
      </c>
      <c r="G75" s="165"/>
      <c r="H75" s="176"/>
      <c r="I75" s="158">
        <f t="shared" si="6"/>
        <v>30</v>
      </c>
      <c r="J75" s="165">
        <v>30</v>
      </c>
      <c r="K75" s="165"/>
      <c r="L75" s="178"/>
      <c r="M75" s="156"/>
      <c r="N75" s="165"/>
      <c r="O75" s="165"/>
      <c r="P75" s="176"/>
      <c r="Q75" s="158"/>
      <c r="R75" s="165"/>
      <c r="S75" s="165"/>
      <c r="T75" s="178"/>
      <c r="U75" s="158"/>
      <c r="V75" s="165"/>
      <c r="W75" s="165"/>
      <c r="X75" s="178"/>
    </row>
    <row r="76" spans="3:24" ht="12.75">
      <c r="C76" s="180">
        <f t="shared" si="7"/>
        <v>66</v>
      </c>
      <c r="D76" s="458" t="s">
        <v>572</v>
      </c>
      <c r="E76" s="156">
        <f t="shared" si="5"/>
        <v>15</v>
      </c>
      <c r="F76" s="181">
        <f t="shared" si="5"/>
        <v>15</v>
      </c>
      <c r="G76" s="165"/>
      <c r="H76" s="176"/>
      <c r="I76" s="158">
        <f t="shared" si="6"/>
        <v>15</v>
      </c>
      <c r="J76" s="165">
        <v>15</v>
      </c>
      <c r="K76" s="165"/>
      <c r="L76" s="178"/>
      <c r="M76" s="156"/>
      <c r="N76" s="165"/>
      <c r="O76" s="165"/>
      <c r="P76" s="176"/>
      <c r="Q76" s="158"/>
      <c r="R76" s="165"/>
      <c r="S76" s="165"/>
      <c r="T76" s="178"/>
      <c r="U76" s="158"/>
      <c r="V76" s="165"/>
      <c r="W76" s="165"/>
      <c r="X76" s="178"/>
    </row>
    <row r="77" spans="3:24" ht="12.75">
      <c r="C77" s="180">
        <v>67</v>
      </c>
      <c r="D77" s="458" t="s">
        <v>573</v>
      </c>
      <c r="E77" s="156">
        <f t="shared" si="5"/>
        <v>12.4</v>
      </c>
      <c r="F77" s="181">
        <f t="shared" si="5"/>
        <v>12.4</v>
      </c>
      <c r="G77" s="165"/>
      <c r="H77" s="176"/>
      <c r="I77" s="158">
        <f t="shared" si="6"/>
        <v>12.4</v>
      </c>
      <c r="J77" s="165">
        <v>12.4</v>
      </c>
      <c r="K77" s="165"/>
      <c r="L77" s="178"/>
      <c r="M77" s="156"/>
      <c r="N77" s="165"/>
      <c r="O77" s="165"/>
      <c r="P77" s="176"/>
      <c r="Q77" s="158"/>
      <c r="R77" s="165"/>
      <c r="S77" s="165"/>
      <c r="T77" s="178"/>
      <c r="U77" s="158"/>
      <c r="V77" s="165"/>
      <c r="W77" s="165"/>
      <c r="X77" s="178"/>
    </row>
    <row r="78" spans="3:24" ht="12.75">
      <c r="C78" s="180">
        <v>68</v>
      </c>
      <c r="D78" s="458" t="s">
        <v>579</v>
      </c>
      <c r="E78" s="156">
        <f t="shared" si="5"/>
        <v>646.94</v>
      </c>
      <c r="F78" s="181">
        <f t="shared" si="5"/>
        <v>646.94</v>
      </c>
      <c r="G78" s="165"/>
      <c r="H78" s="176"/>
      <c r="I78" s="158">
        <f t="shared" si="6"/>
        <v>646.94</v>
      </c>
      <c r="J78" s="165">
        <v>646.94</v>
      </c>
      <c r="K78" s="165"/>
      <c r="L78" s="178"/>
      <c r="M78" s="156"/>
      <c r="N78" s="165"/>
      <c r="O78" s="165"/>
      <c r="P78" s="176"/>
      <c r="Q78" s="158"/>
      <c r="R78" s="165"/>
      <c r="S78" s="165"/>
      <c r="T78" s="178"/>
      <c r="U78" s="158"/>
      <c r="V78" s="165"/>
      <c r="W78" s="165"/>
      <c r="X78" s="178"/>
    </row>
    <row r="79" spans="3:24" ht="12.75">
      <c r="C79" s="180">
        <v>69</v>
      </c>
      <c r="D79" s="459" t="s">
        <v>369</v>
      </c>
      <c r="E79" s="156">
        <f t="shared" si="5"/>
        <v>125</v>
      </c>
      <c r="F79" s="181">
        <f t="shared" si="5"/>
        <v>125</v>
      </c>
      <c r="G79" s="165"/>
      <c r="H79" s="176"/>
      <c r="I79" s="158">
        <f t="shared" si="6"/>
        <v>125</v>
      </c>
      <c r="J79" s="321">
        <v>125</v>
      </c>
      <c r="K79" s="165"/>
      <c r="L79" s="178"/>
      <c r="M79" s="156"/>
      <c r="N79" s="165"/>
      <c r="O79" s="165"/>
      <c r="P79" s="176"/>
      <c r="Q79" s="158"/>
      <c r="R79" s="165"/>
      <c r="S79" s="165"/>
      <c r="T79" s="178"/>
      <c r="U79" s="158"/>
      <c r="V79" s="165"/>
      <c r="W79" s="165"/>
      <c r="X79" s="178"/>
    </row>
    <row r="80" spans="3:24" ht="12.75">
      <c r="C80" s="180">
        <v>70</v>
      </c>
      <c r="D80" s="168" t="s">
        <v>370</v>
      </c>
      <c r="E80" s="169">
        <f t="shared" si="5"/>
        <v>365</v>
      </c>
      <c r="F80" s="182">
        <f t="shared" si="5"/>
        <v>365</v>
      </c>
      <c r="G80" s="171"/>
      <c r="H80" s="172"/>
      <c r="I80" s="173">
        <f>J80+L80</f>
        <v>80</v>
      </c>
      <c r="J80" s="171">
        <f>J81+J82</f>
        <v>80</v>
      </c>
      <c r="K80" s="171"/>
      <c r="L80" s="174"/>
      <c r="M80" s="169">
        <f>M81+M82</f>
        <v>285</v>
      </c>
      <c r="N80" s="171">
        <f>N81+N82</f>
        <v>285</v>
      </c>
      <c r="O80" s="165"/>
      <c r="P80" s="176"/>
      <c r="Q80" s="158"/>
      <c r="R80" s="165"/>
      <c r="S80" s="165"/>
      <c r="T80" s="178"/>
      <c r="U80" s="158"/>
      <c r="V80" s="165"/>
      <c r="W80" s="165"/>
      <c r="X80" s="178"/>
    </row>
    <row r="81" spans="3:24" ht="12.75">
      <c r="C81" s="180">
        <f>+C80+1</f>
        <v>71</v>
      </c>
      <c r="D81" s="464" t="s">
        <v>371</v>
      </c>
      <c r="E81" s="156">
        <f t="shared" si="5"/>
        <v>285</v>
      </c>
      <c r="F81" s="181">
        <f t="shared" si="5"/>
        <v>285</v>
      </c>
      <c r="G81" s="165"/>
      <c r="H81" s="176"/>
      <c r="I81" s="158"/>
      <c r="J81" s="165"/>
      <c r="K81" s="165"/>
      <c r="L81" s="178"/>
      <c r="M81" s="156">
        <f>N81+P81</f>
        <v>285</v>
      </c>
      <c r="N81" s="165">
        <v>285</v>
      </c>
      <c r="O81" s="165"/>
      <c r="P81" s="176"/>
      <c r="Q81" s="158"/>
      <c r="R81" s="165"/>
      <c r="S81" s="165"/>
      <c r="T81" s="178"/>
      <c r="U81" s="158"/>
      <c r="V81" s="165"/>
      <c r="W81" s="165"/>
      <c r="X81" s="178"/>
    </row>
    <row r="82" spans="3:24" ht="12.75">
      <c r="C82" s="180">
        <f>+C81+1</f>
        <v>72</v>
      </c>
      <c r="D82" s="464" t="s">
        <v>372</v>
      </c>
      <c r="E82" s="156">
        <f t="shared" si="5"/>
        <v>80</v>
      </c>
      <c r="F82" s="181">
        <f t="shared" si="5"/>
        <v>80</v>
      </c>
      <c r="G82" s="165"/>
      <c r="H82" s="176"/>
      <c r="I82" s="158">
        <f>J82+L82</f>
        <v>80</v>
      </c>
      <c r="J82" s="165">
        <v>80</v>
      </c>
      <c r="K82" s="165"/>
      <c r="L82" s="178"/>
      <c r="M82" s="156"/>
      <c r="N82" s="165"/>
      <c r="O82" s="165"/>
      <c r="P82" s="176"/>
      <c r="Q82" s="158"/>
      <c r="R82" s="165"/>
      <c r="S82" s="165"/>
      <c r="T82" s="178"/>
      <c r="U82" s="158"/>
      <c r="V82" s="165"/>
      <c r="W82" s="165"/>
      <c r="X82" s="178"/>
    </row>
    <row r="83" spans="3:24" ht="12.75">
      <c r="C83" s="180">
        <v>73</v>
      </c>
      <c r="D83" s="168" t="s">
        <v>373</v>
      </c>
      <c r="E83" s="169">
        <f t="shared" si="5"/>
        <v>783.371</v>
      </c>
      <c r="F83" s="182">
        <f t="shared" si="5"/>
        <v>783.371</v>
      </c>
      <c r="G83" s="171">
        <f>K83+O83+S83+W83</f>
        <v>134.84699999999998</v>
      </c>
      <c r="H83" s="172"/>
      <c r="I83" s="173">
        <f>J83+L83</f>
        <v>665.144</v>
      </c>
      <c r="J83" s="171">
        <f>SUM(J84:J94)</f>
        <v>665.144</v>
      </c>
      <c r="K83" s="171">
        <f>SUM(K84:K94)</f>
        <v>123.249</v>
      </c>
      <c r="L83" s="178"/>
      <c r="M83" s="169">
        <f>N83+P83</f>
        <v>103.062</v>
      </c>
      <c r="N83" s="171">
        <f>SUM(N84:N94)</f>
        <v>103.062</v>
      </c>
      <c r="O83" s="319"/>
      <c r="P83" s="176"/>
      <c r="Q83" s="173">
        <f>+R83+T83</f>
        <v>15.165</v>
      </c>
      <c r="R83" s="171">
        <f>+R87+R88+R93+R94</f>
        <v>15.165</v>
      </c>
      <c r="S83" s="171">
        <f>+S87+S88+S93+S94</f>
        <v>11.597999999999999</v>
      </c>
      <c r="T83" s="178"/>
      <c r="U83" s="158"/>
      <c r="V83" s="165"/>
      <c r="W83" s="165"/>
      <c r="X83" s="178"/>
    </row>
    <row r="84" spans="3:24" ht="12.75">
      <c r="C84" s="180">
        <v>74</v>
      </c>
      <c r="D84" s="164" t="s">
        <v>374</v>
      </c>
      <c r="E84" s="156">
        <f aca="true" t="shared" si="8" ref="E84:G111">I84+M84+Q84+U84</f>
        <v>20</v>
      </c>
      <c r="F84" s="181">
        <f t="shared" si="8"/>
        <v>20</v>
      </c>
      <c r="G84" s="165"/>
      <c r="H84" s="176"/>
      <c r="I84" s="158">
        <f>J84+L84</f>
        <v>20</v>
      </c>
      <c r="J84" s="165">
        <v>20</v>
      </c>
      <c r="K84" s="165"/>
      <c r="L84" s="178"/>
      <c r="M84" s="156"/>
      <c r="N84" s="165"/>
      <c r="O84" s="165"/>
      <c r="P84" s="176"/>
      <c r="Q84" s="158"/>
      <c r="R84" s="165"/>
      <c r="S84" s="165"/>
      <c r="T84" s="178"/>
      <c r="U84" s="158"/>
      <c r="V84" s="165"/>
      <c r="W84" s="165"/>
      <c r="X84" s="178"/>
    </row>
    <row r="85" spans="3:24" ht="12.75">
      <c r="C85" s="180">
        <f>+C84+1</f>
        <v>75</v>
      </c>
      <c r="D85" s="164" t="s">
        <v>375</v>
      </c>
      <c r="E85" s="156">
        <f t="shared" si="8"/>
        <v>3.5</v>
      </c>
      <c r="F85" s="181">
        <f t="shared" si="8"/>
        <v>3.5</v>
      </c>
      <c r="G85" s="165"/>
      <c r="H85" s="176"/>
      <c r="I85" s="158">
        <f>J85+L85</f>
        <v>3.5</v>
      </c>
      <c r="J85" s="165">
        <v>3.5</v>
      </c>
      <c r="K85" s="165"/>
      <c r="L85" s="178"/>
      <c r="M85" s="156"/>
      <c r="N85" s="165"/>
      <c r="O85" s="165"/>
      <c r="P85" s="176"/>
      <c r="Q85" s="158"/>
      <c r="R85" s="165"/>
      <c r="S85" s="165"/>
      <c r="T85" s="178"/>
      <c r="U85" s="158"/>
      <c r="V85" s="165"/>
      <c r="W85" s="165"/>
      <c r="X85" s="178"/>
    </row>
    <row r="86" spans="3:24" ht="12.75">
      <c r="C86" s="180">
        <f>+C85+1</f>
        <v>76</v>
      </c>
      <c r="D86" s="164" t="s">
        <v>376</v>
      </c>
      <c r="E86" s="156">
        <f t="shared" si="8"/>
        <v>450</v>
      </c>
      <c r="F86" s="181">
        <f t="shared" si="8"/>
        <v>450</v>
      </c>
      <c r="G86" s="165"/>
      <c r="H86" s="176"/>
      <c r="I86" s="158">
        <f>J86+L86</f>
        <v>450</v>
      </c>
      <c r="J86" s="165">
        <v>450</v>
      </c>
      <c r="K86" s="165"/>
      <c r="L86" s="178"/>
      <c r="M86" s="156"/>
      <c r="N86" s="165"/>
      <c r="O86" s="165"/>
      <c r="P86" s="176"/>
      <c r="Q86" s="158"/>
      <c r="R86" s="165"/>
      <c r="S86" s="165"/>
      <c r="T86" s="178"/>
      <c r="U86" s="158"/>
      <c r="V86" s="165"/>
      <c r="W86" s="165"/>
      <c r="X86" s="178"/>
    </row>
    <row r="87" spans="3:24" ht="12.75">
      <c r="C87" s="180">
        <f>+C86+1</f>
        <v>77</v>
      </c>
      <c r="D87" s="466" t="s">
        <v>377</v>
      </c>
      <c r="E87" s="156">
        <f t="shared" si="8"/>
        <v>9</v>
      </c>
      <c r="F87" s="181">
        <f t="shared" si="8"/>
        <v>9</v>
      </c>
      <c r="G87" s="165">
        <f>K87+O87+S87+W87</f>
        <v>6.898</v>
      </c>
      <c r="H87" s="176"/>
      <c r="I87" s="158"/>
      <c r="J87" s="165"/>
      <c r="K87" s="165"/>
      <c r="L87" s="178"/>
      <c r="M87" s="156"/>
      <c r="N87" s="165"/>
      <c r="O87" s="165"/>
      <c r="P87" s="176"/>
      <c r="Q87" s="158">
        <f>+R87</f>
        <v>9</v>
      </c>
      <c r="R87" s="165">
        <v>9</v>
      </c>
      <c r="S87" s="165">
        <v>6.898</v>
      </c>
      <c r="T87" s="178"/>
      <c r="U87" s="158"/>
      <c r="V87" s="165"/>
      <c r="W87" s="165"/>
      <c r="X87" s="178"/>
    </row>
    <row r="88" spans="3:24" ht="12.75">
      <c r="C88" s="180">
        <v>78</v>
      </c>
      <c r="D88" s="164" t="s">
        <v>378</v>
      </c>
      <c r="E88" s="156">
        <f>I88+M88+Q88+U88</f>
        <v>103.062</v>
      </c>
      <c r="F88" s="181">
        <f>J88+N88+R88+V88</f>
        <v>103.062</v>
      </c>
      <c r="G88" s="165"/>
      <c r="H88" s="176"/>
      <c r="I88" s="158"/>
      <c r="J88" s="165"/>
      <c r="K88" s="165"/>
      <c r="L88" s="178"/>
      <c r="M88" s="156">
        <f>N88+P88</f>
        <v>103.062</v>
      </c>
      <c r="N88" s="165">
        <v>103.062</v>
      </c>
      <c r="O88" s="321"/>
      <c r="P88" s="176"/>
      <c r="Q88" s="158"/>
      <c r="R88" s="165"/>
      <c r="S88" s="165"/>
      <c r="T88" s="178"/>
      <c r="U88" s="158"/>
      <c r="V88" s="165"/>
      <c r="W88" s="165"/>
      <c r="X88" s="178"/>
    </row>
    <row r="89" spans="3:24" ht="12.75">
      <c r="C89" s="180">
        <v>79</v>
      </c>
      <c r="D89" s="164" t="s">
        <v>379</v>
      </c>
      <c r="E89" s="156">
        <f>I89+M89+Q89+U89</f>
        <v>2</v>
      </c>
      <c r="F89" s="181">
        <f>J89+N89+R89+V89</f>
        <v>2</v>
      </c>
      <c r="G89" s="165"/>
      <c r="H89" s="176"/>
      <c r="I89" s="158">
        <f>J89+L89</f>
        <v>2</v>
      </c>
      <c r="J89" s="165">
        <v>2</v>
      </c>
      <c r="K89" s="165"/>
      <c r="L89" s="178"/>
      <c r="M89" s="156"/>
      <c r="N89" s="165"/>
      <c r="O89" s="165"/>
      <c r="P89" s="176"/>
      <c r="Q89" s="158"/>
      <c r="R89" s="165"/>
      <c r="S89" s="165"/>
      <c r="T89" s="178"/>
      <c r="U89" s="158"/>
      <c r="V89" s="165"/>
      <c r="W89" s="165"/>
      <c r="X89" s="178"/>
    </row>
    <row r="90" spans="3:24" ht="12.75">
      <c r="C90" s="180">
        <v>80</v>
      </c>
      <c r="D90" s="164" t="s">
        <v>380</v>
      </c>
      <c r="E90" s="156">
        <f t="shared" si="8"/>
        <v>4.7</v>
      </c>
      <c r="F90" s="181">
        <f t="shared" si="8"/>
        <v>4.7</v>
      </c>
      <c r="G90" s="165"/>
      <c r="H90" s="176"/>
      <c r="I90" s="158">
        <f aca="true" t="shared" si="9" ref="I90:I112">J90+L90</f>
        <v>4.7</v>
      </c>
      <c r="J90" s="165">
        <v>4.7</v>
      </c>
      <c r="K90" s="165"/>
      <c r="L90" s="178"/>
      <c r="M90" s="156"/>
      <c r="N90" s="165"/>
      <c r="O90" s="165"/>
      <c r="P90" s="176"/>
      <c r="Q90" s="158"/>
      <c r="R90" s="165"/>
      <c r="S90" s="165"/>
      <c r="T90" s="178"/>
      <c r="U90" s="158"/>
      <c r="V90" s="165"/>
      <c r="W90" s="165"/>
      <c r="X90" s="178"/>
    </row>
    <row r="91" spans="3:24" ht="25.5">
      <c r="C91" s="180">
        <v>81</v>
      </c>
      <c r="D91" s="458" t="s">
        <v>381</v>
      </c>
      <c r="E91" s="156">
        <f t="shared" si="8"/>
        <v>12.8</v>
      </c>
      <c r="F91" s="181">
        <f t="shared" si="8"/>
        <v>12.8</v>
      </c>
      <c r="G91" s="165"/>
      <c r="H91" s="176"/>
      <c r="I91" s="158">
        <f t="shared" si="9"/>
        <v>12.8</v>
      </c>
      <c r="J91" s="165">
        <v>12.8</v>
      </c>
      <c r="K91" s="165"/>
      <c r="L91" s="178"/>
      <c r="M91" s="156"/>
      <c r="N91" s="165"/>
      <c r="O91" s="165"/>
      <c r="P91" s="176"/>
      <c r="Q91" s="158"/>
      <c r="R91" s="165"/>
      <c r="S91" s="165"/>
      <c r="T91" s="178"/>
      <c r="U91" s="158"/>
      <c r="V91" s="165"/>
      <c r="W91" s="165"/>
      <c r="X91" s="178"/>
    </row>
    <row r="92" spans="3:24" ht="12.75">
      <c r="C92" s="180">
        <v>82</v>
      </c>
      <c r="D92" s="164" t="s">
        <v>382</v>
      </c>
      <c r="E92" s="156">
        <f t="shared" si="8"/>
        <v>2.7</v>
      </c>
      <c r="F92" s="181">
        <f t="shared" si="8"/>
        <v>2.7</v>
      </c>
      <c r="G92" s="165"/>
      <c r="H92" s="176"/>
      <c r="I92" s="158">
        <f t="shared" si="9"/>
        <v>2.7</v>
      </c>
      <c r="J92" s="165">
        <v>2.7</v>
      </c>
      <c r="K92" s="165"/>
      <c r="L92" s="178"/>
      <c r="M92" s="156"/>
      <c r="N92" s="165"/>
      <c r="O92" s="165"/>
      <c r="P92" s="176"/>
      <c r="Q92" s="158"/>
      <c r="R92" s="165"/>
      <c r="S92" s="165"/>
      <c r="T92" s="178"/>
      <c r="U92" s="158"/>
      <c r="V92" s="165"/>
      <c r="W92" s="165"/>
      <c r="X92" s="178"/>
    </row>
    <row r="93" spans="3:24" ht="12.75">
      <c r="C93" s="180">
        <v>83</v>
      </c>
      <c r="D93" s="164" t="s">
        <v>383</v>
      </c>
      <c r="E93" s="156">
        <f t="shared" si="8"/>
        <v>155.13</v>
      </c>
      <c r="F93" s="181">
        <f t="shared" si="8"/>
        <v>155.13</v>
      </c>
      <c r="G93" s="181">
        <f t="shared" si="8"/>
        <v>114.852</v>
      </c>
      <c r="H93" s="176"/>
      <c r="I93" s="158">
        <f t="shared" si="9"/>
        <v>148.965</v>
      </c>
      <c r="J93" s="165">
        <v>148.965</v>
      </c>
      <c r="K93" s="165">
        <v>110.152</v>
      </c>
      <c r="L93" s="178"/>
      <c r="M93" s="156"/>
      <c r="N93" s="165"/>
      <c r="O93" s="165"/>
      <c r="P93" s="176"/>
      <c r="Q93" s="158">
        <f>+R93</f>
        <v>6.165</v>
      </c>
      <c r="R93" s="165">
        <v>6.165</v>
      </c>
      <c r="S93" s="165">
        <v>4.7</v>
      </c>
      <c r="T93" s="178"/>
      <c r="U93" s="158"/>
      <c r="V93" s="165"/>
      <c r="W93" s="165"/>
      <c r="X93" s="178"/>
    </row>
    <row r="94" spans="3:24" ht="12.75">
      <c r="C94" s="180">
        <v>84</v>
      </c>
      <c r="D94" s="164" t="s">
        <v>384</v>
      </c>
      <c r="E94" s="156">
        <f t="shared" si="8"/>
        <v>20.479</v>
      </c>
      <c r="F94" s="181">
        <f t="shared" si="8"/>
        <v>20.479</v>
      </c>
      <c r="G94" s="181">
        <f t="shared" si="8"/>
        <v>13.097</v>
      </c>
      <c r="H94" s="176"/>
      <c r="I94" s="158">
        <f t="shared" si="9"/>
        <v>20.479</v>
      </c>
      <c r="J94" s="165">
        <v>20.479</v>
      </c>
      <c r="K94" s="165">
        <v>13.097</v>
      </c>
      <c r="L94" s="178"/>
      <c r="M94" s="156"/>
      <c r="N94" s="165"/>
      <c r="O94" s="165"/>
      <c r="P94" s="176"/>
      <c r="Q94" s="158"/>
      <c r="R94" s="165"/>
      <c r="S94" s="165"/>
      <c r="T94" s="178"/>
      <c r="U94" s="158"/>
      <c r="V94" s="165"/>
      <c r="W94" s="165"/>
      <c r="X94" s="178"/>
    </row>
    <row r="95" spans="3:24" ht="12.75">
      <c r="C95" s="180">
        <v>85</v>
      </c>
      <c r="D95" s="168" t="s">
        <v>82</v>
      </c>
      <c r="E95" s="169">
        <f t="shared" si="8"/>
        <v>802.59</v>
      </c>
      <c r="F95" s="182">
        <f t="shared" si="8"/>
        <v>788.59</v>
      </c>
      <c r="G95" s="171">
        <f>K95+O95+S95+W95</f>
        <v>568.043</v>
      </c>
      <c r="H95" s="172">
        <f>L95+P95+T95+X95</f>
        <v>14</v>
      </c>
      <c r="I95" s="173">
        <f>J95+L95</f>
        <v>50.59</v>
      </c>
      <c r="J95" s="171">
        <v>36.59</v>
      </c>
      <c r="K95" s="171">
        <v>28.043</v>
      </c>
      <c r="L95" s="174">
        <v>14</v>
      </c>
      <c r="M95" s="169">
        <f>N95+P95</f>
        <v>752</v>
      </c>
      <c r="N95" s="171">
        <v>752</v>
      </c>
      <c r="O95" s="319">
        <v>540</v>
      </c>
      <c r="P95" s="172"/>
      <c r="Q95" s="173"/>
      <c r="R95" s="171"/>
      <c r="S95" s="171"/>
      <c r="T95" s="174"/>
      <c r="U95" s="173"/>
      <c r="V95" s="171"/>
      <c r="W95" s="171"/>
      <c r="X95" s="174"/>
    </row>
    <row r="96" spans="3:24" ht="12.75">
      <c r="C96" s="180">
        <v>86</v>
      </c>
      <c r="D96" s="189" t="s">
        <v>578</v>
      </c>
      <c r="E96" s="156">
        <f t="shared" si="8"/>
        <v>14</v>
      </c>
      <c r="F96" s="181">
        <f t="shared" si="8"/>
        <v>0</v>
      </c>
      <c r="G96" s="165"/>
      <c r="H96" s="176">
        <f>L96+P96+T96+X96</f>
        <v>14</v>
      </c>
      <c r="I96" s="158">
        <f>J96+L96</f>
        <v>14</v>
      </c>
      <c r="J96" s="321"/>
      <c r="K96" s="171"/>
      <c r="L96" s="178">
        <v>14</v>
      </c>
      <c r="M96" s="169"/>
      <c r="N96" s="171"/>
      <c r="O96" s="319"/>
      <c r="P96" s="172"/>
      <c r="Q96" s="173"/>
      <c r="R96" s="171"/>
      <c r="S96" s="171"/>
      <c r="T96" s="174"/>
      <c r="U96" s="173"/>
      <c r="V96" s="171"/>
      <c r="W96" s="171"/>
      <c r="X96" s="174"/>
    </row>
    <row r="97" spans="3:24" ht="12.75">
      <c r="C97" s="180">
        <v>87</v>
      </c>
      <c r="D97" s="168" t="s">
        <v>109</v>
      </c>
      <c r="E97" s="169">
        <f t="shared" si="8"/>
        <v>424.476</v>
      </c>
      <c r="F97" s="182">
        <f t="shared" si="8"/>
        <v>414.476</v>
      </c>
      <c r="G97" s="171">
        <f>K97+O97+S97+W97</f>
        <v>217.59</v>
      </c>
      <c r="H97" s="172">
        <f>L97+P97+T97+X97</f>
        <v>10</v>
      </c>
      <c r="I97" s="173">
        <f t="shared" si="9"/>
        <v>378.676</v>
      </c>
      <c r="J97" s="171">
        <v>378.676</v>
      </c>
      <c r="K97" s="171">
        <v>211.59</v>
      </c>
      <c r="L97" s="174"/>
      <c r="M97" s="169"/>
      <c r="N97" s="171"/>
      <c r="O97" s="171"/>
      <c r="P97" s="172"/>
      <c r="Q97" s="173"/>
      <c r="R97" s="171"/>
      <c r="S97" s="171"/>
      <c r="T97" s="174"/>
      <c r="U97" s="187">
        <f aca="true" t="shared" si="10" ref="U97:U125">V97+X97</f>
        <v>45.8</v>
      </c>
      <c r="V97" s="171">
        <v>35.8</v>
      </c>
      <c r="W97" s="171">
        <v>6</v>
      </c>
      <c r="X97" s="174">
        <v>10</v>
      </c>
    </row>
    <row r="98" spans="3:24" ht="12.75">
      <c r="C98" s="180">
        <v>88</v>
      </c>
      <c r="D98" s="188" t="s">
        <v>385</v>
      </c>
      <c r="E98" s="156">
        <f t="shared" si="8"/>
        <v>3</v>
      </c>
      <c r="F98" s="181">
        <f t="shared" si="8"/>
        <v>3</v>
      </c>
      <c r="G98" s="165"/>
      <c r="H98" s="176"/>
      <c r="I98" s="158">
        <f t="shared" si="9"/>
        <v>3</v>
      </c>
      <c r="J98" s="165">
        <v>3</v>
      </c>
      <c r="K98" s="171"/>
      <c r="L98" s="174"/>
      <c r="M98" s="169"/>
      <c r="N98" s="171"/>
      <c r="O98" s="171"/>
      <c r="P98" s="172"/>
      <c r="Q98" s="173"/>
      <c r="R98" s="171"/>
      <c r="S98" s="171"/>
      <c r="T98" s="174"/>
      <c r="U98" s="187"/>
      <c r="V98" s="171"/>
      <c r="W98" s="171"/>
      <c r="X98" s="174"/>
    </row>
    <row r="99" spans="3:24" ht="12.75">
      <c r="C99" s="180">
        <v>89</v>
      </c>
      <c r="D99" s="189" t="s">
        <v>386</v>
      </c>
      <c r="E99" s="156">
        <f t="shared" si="8"/>
        <v>40</v>
      </c>
      <c r="F99" s="181">
        <f t="shared" si="8"/>
        <v>40</v>
      </c>
      <c r="G99" s="165"/>
      <c r="H99" s="176"/>
      <c r="I99" s="158">
        <f t="shared" si="9"/>
        <v>40</v>
      </c>
      <c r="J99" s="321">
        <v>40</v>
      </c>
      <c r="K99" s="171"/>
      <c r="L99" s="174"/>
      <c r="M99" s="169"/>
      <c r="N99" s="171"/>
      <c r="O99" s="171"/>
      <c r="P99" s="172"/>
      <c r="Q99" s="173"/>
      <c r="R99" s="171"/>
      <c r="S99" s="171"/>
      <c r="T99" s="174"/>
      <c r="U99" s="187"/>
      <c r="V99" s="171"/>
      <c r="W99" s="171"/>
      <c r="X99" s="174"/>
    </row>
    <row r="100" spans="3:24" ht="12.75">
      <c r="C100" s="180">
        <v>90</v>
      </c>
      <c r="D100" s="189" t="s">
        <v>574</v>
      </c>
      <c r="E100" s="156">
        <f t="shared" si="8"/>
        <v>30</v>
      </c>
      <c r="F100" s="181">
        <f t="shared" si="8"/>
        <v>30</v>
      </c>
      <c r="G100" s="165"/>
      <c r="H100" s="176"/>
      <c r="I100" s="158">
        <f t="shared" si="9"/>
        <v>30</v>
      </c>
      <c r="J100" s="321">
        <v>30</v>
      </c>
      <c r="K100" s="171"/>
      <c r="L100" s="174"/>
      <c r="M100" s="169"/>
      <c r="N100" s="171"/>
      <c r="O100" s="171"/>
      <c r="P100" s="172"/>
      <c r="Q100" s="173"/>
      <c r="R100" s="171"/>
      <c r="S100" s="171"/>
      <c r="T100" s="174"/>
      <c r="U100" s="187"/>
      <c r="V100" s="171"/>
      <c r="W100" s="171"/>
      <c r="X100" s="174"/>
    </row>
    <row r="101" spans="3:24" ht="12.75">
      <c r="C101" s="180">
        <v>91</v>
      </c>
      <c r="D101" s="168" t="s">
        <v>110</v>
      </c>
      <c r="E101" s="169">
        <f t="shared" si="8"/>
        <v>509.138</v>
      </c>
      <c r="F101" s="182">
        <f t="shared" si="8"/>
        <v>497.038</v>
      </c>
      <c r="G101" s="171">
        <f>K101+O101+S101+W101</f>
        <v>286.276</v>
      </c>
      <c r="H101" s="172">
        <f>L101++P101+T101+X101</f>
        <v>12.1</v>
      </c>
      <c r="I101" s="173">
        <f t="shared" si="9"/>
        <v>449.738</v>
      </c>
      <c r="J101" s="171">
        <v>449.738</v>
      </c>
      <c r="K101" s="171">
        <v>286.276</v>
      </c>
      <c r="L101" s="174"/>
      <c r="M101" s="156"/>
      <c r="N101" s="165"/>
      <c r="O101" s="165"/>
      <c r="P101" s="176"/>
      <c r="Q101" s="173"/>
      <c r="R101" s="165"/>
      <c r="S101" s="165"/>
      <c r="T101" s="178"/>
      <c r="U101" s="187">
        <f t="shared" si="10"/>
        <v>59.4</v>
      </c>
      <c r="V101" s="171">
        <v>47.3</v>
      </c>
      <c r="W101" s="171"/>
      <c r="X101" s="174">
        <v>12.1</v>
      </c>
    </row>
    <row r="102" spans="3:24" ht="12.75">
      <c r="C102" s="180">
        <v>92</v>
      </c>
      <c r="D102" s="467" t="s">
        <v>387</v>
      </c>
      <c r="E102" s="156">
        <f t="shared" si="8"/>
        <v>3</v>
      </c>
      <c r="F102" s="181">
        <f t="shared" si="8"/>
        <v>3</v>
      </c>
      <c r="G102" s="165"/>
      <c r="H102" s="176"/>
      <c r="I102" s="158">
        <f t="shared" si="9"/>
        <v>3</v>
      </c>
      <c r="J102" s="165">
        <v>3</v>
      </c>
      <c r="K102" s="171"/>
      <c r="L102" s="174"/>
      <c r="M102" s="156"/>
      <c r="N102" s="165"/>
      <c r="O102" s="165"/>
      <c r="P102" s="176"/>
      <c r="Q102" s="173"/>
      <c r="R102" s="165"/>
      <c r="S102" s="165"/>
      <c r="T102" s="178"/>
      <c r="U102" s="173"/>
      <c r="V102" s="171"/>
      <c r="W102" s="171"/>
      <c r="X102" s="174"/>
    </row>
    <row r="103" spans="3:24" ht="12.75">
      <c r="C103" s="180">
        <v>93</v>
      </c>
      <c r="D103" s="467" t="s">
        <v>388</v>
      </c>
      <c r="E103" s="156">
        <f t="shared" si="8"/>
        <v>1.5</v>
      </c>
      <c r="F103" s="181">
        <f t="shared" si="8"/>
        <v>1.5</v>
      </c>
      <c r="G103" s="165"/>
      <c r="H103" s="176"/>
      <c r="I103" s="158">
        <f t="shared" si="9"/>
        <v>1.5</v>
      </c>
      <c r="J103" s="165">
        <v>1.5</v>
      </c>
      <c r="K103" s="171"/>
      <c r="L103" s="174"/>
      <c r="M103" s="156"/>
      <c r="N103" s="165"/>
      <c r="O103" s="165"/>
      <c r="P103" s="176"/>
      <c r="Q103" s="173"/>
      <c r="R103" s="165"/>
      <c r="S103" s="165"/>
      <c r="T103" s="178"/>
      <c r="U103" s="173"/>
      <c r="V103" s="171"/>
      <c r="W103" s="171"/>
      <c r="X103" s="174"/>
    </row>
    <row r="104" spans="3:24" ht="12.75">
      <c r="C104" s="180">
        <v>94</v>
      </c>
      <c r="D104" s="467" t="s">
        <v>575</v>
      </c>
      <c r="E104" s="156">
        <f t="shared" si="8"/>
        <v>20</v>
      </c>
      <c r="F104" s="181">
        <f t="shared" si="8"/>
        <v>20</v>
      </c>
      <c r="G104" s="165"/>
      <c r="H104" s="176"/>
      <c r="I104" s="158">
        <f t="shared" si="9"/>
        <v>20</v>
      </c>
      <c r="J104" s="165">
        <v>20</v>
      </c>
      <c r="K104" s="171"/>
      <c r="L104" s="174"/>
      <c r="M104" s="156"/>
      <c r="N104" s="165"/>
      <c r="O104" s="165"/>
      <c r="P104" s="176"/>
      <c r="Q104" s="173"/>
      <c r="R104" s="165"/>
      <c r="S104" s="165"/>
      <c r="T104" s="178"/>
      <c r="U104" s="173"/>
      <c r="V104" s="171"/>
      <c r="W104" s="171"/>
      <c r="X104" s="174"/>
    </row>
    <row r="105" spans="3:24" ht="12.75">
      <c r="C105" s="180">
        <v>95</v>
      </c>
      <c r="D105" s="468" t="s">
        <v>257</v>
      </c>
      <c r="E105" s="169">
        <f t="shared" si="8"/>
        <v>674.227</v>
      </c>
      <c r="F105" s="182">
        <f t="shared" si="8"/>
        <v>674.227</v>
      </c>
      <c r="G105" s="171">
        <f>K105+O105+S105+W105</f>
        <v>460.507</v>
      </c>
      <c r="H105" s="172"/>
      <c r="I105" s="173">
        <f t="shared" si="9"/>
        <v>670.727</v>
      </c>
      <c r="J105" s="171">
        <v>670.727</v>
      </c>
      <c r="K105" s="171">
        <v>460.507</v>
      </c>
      <c r="L105" s="174"/>
      <c r="M105" s="156"/>
      <c r="N105" s="165"/>
      <c r="O105" s="165"/>
      <c r="P105" s="176"/>
      <c r="Q105" s="173"/>
      <c r="R105" s="171"/>
      <c r="S105" s="171"/>
      <c r="T105" s="178"/>
      <c r="U105" s="173">
        <f t="shared" si="10"/>
        <v>3.5</v>
      </c>
      <c r="V105" s="171">
        <v>3.5</v>
      </c>
      <c r="W105" s="171"/>
      <c r="X105" s="174"/>
    </row>
    <row r="106" spans="3:24" ht="12.75">
      <c r="C106" s="180">
        <f aca="true" t="shared" si="11" ref="C106:C158">+C105+1</f>
        <v>96</v>
      </c>
      <c r="D106" s="463" t="s">
        <v>389</v>
      </c>
      <c r="E106" s="169">
        <f t="shared" si="8"/>
        <v>524.698</v>
      </c>
      <c r="F106" s="182">
        <f t="shared" si="8"/>
        <v>523.698</v>
      </c>
      <c r="G106" s="171">
        <f>K106+O106+S106+W106</f>
        <v>228.73700000000002</v>
      </c>
      <c r="H106" s="172">
        <f>L106++P106+T106+X106</f>
        <v>1</v>
      </c>
      <c r="I106" s="173">
        <f t="shared" si="9"/>
        <v>495.241</v>
      </c>
      <c r="J106" s="171">
        <v>495.241</v>
      </c>
      <c r="K106" s="171">
        <v>215.357</v>
      </c>
      <c r="L106" s="174"/>
      <c r="M106" s="156"/>
      <c r="N106" s="165"/>
      <c r="O106" s="165"/>
      <c r="P106" s="176"/>
      <c r="Q106" s="173">
        <f>+R106</f>
        <v>14.457</v>
      </c>
      <c r="R106" s="171">
        <v>14.457</v>
      </c>
      <c r="S106" s="171">
        <v>11.08</v>
      </c>
      <c r="T106" s="178"/>
      <c r="U106" s="173">
        <f t="shared" si="10"/>
        <v>15</v>
      </c>
      <c r="V106" s="171">
        <v>14</v>
      </c>
      <c r="W106" s="171">
        <v>2.3</v>
      </c>
      <c r="X106" s="174">
        <v>1</v>
      </c>
    </row>
    <row r="107" spans="3:24" ht="12.75">
      <c r="C107" s="180">
        <v>97</v>
      </c>
      <c r="D107" s="469" t="s">
        <v>390</v>
      </c>
      <c r="E107" s="156">
        <f t="shared" si="8"/>
        <v>28.4</v>
      </c>
      <c r="F107" s="181">
        <f t="shared" si="8"/>
        <v>28.4</v>
      </c>
      <c r="G107" s="171"/>
      <c r="H107" s="172"/>
      <c r="I107" s="158">
        <f t="shared" si="9"/>
        <v>28.4</v>
      </c>
      <c r="J107" s="165">
        <v>28.4</v>
      </c>
      <c r="K107" s="171"/>
      <c r="L107" s="174"/>
      <c r="M107" s="156"/>
      <c r="N107" s="165"/>
      <c r="O107" s="165"/>
      <c r="P107" s="176"/>
      <c r="Q107" s="173"/>
      <c r="R107" s="165"/>
      <c r="S107" s="165"/>
      <c r="T107" s="178"/>
      <c r="U107" s="173"/>
      <c r="V107" s="171"/>
      <c r="W107" s="171"/>
      <c r="X107" s="174"/>
    </row>
    <row r="108" spans="3:24" ht="12.75">
      <c r="C108" s="180">
        <v>98</v>
      </c>
      <c r="D108" s="469" t="s">
        <v>576</v>
      </c>
      <c r="E108" s="156">
        <f t="shared" si="8"/>
        <v>114</v>
      </c>
      <c r="F108" s="181">
        <f t="shared" si="8"/>
        <v>114</v>
      </c>
      <c r="G108" s="171"/>
      <c r="H108" s="172"/>
      <c r="I108" s="158">
        <f t="shared" si="9"/>
        <v>114</v>
      </c>
      <c r="J108" s="165">
        <v>114</v>
      </c>
      <c r="K108" s="171"/>
      <c r="L108" s="174"/>
      <c r="M108" s="156"/>
      <c r="N108" s="165"/>
      <c r="O108" s="165"/>
      <c r="P108" s="176"/>
      <c r="Q108" s="173"/>
      <c r="R108" s="165"/>
      <c r="S108" s="165"/>
      <c r="T108" s="178"/>
      <c r="U108" s="173"/>
      <c r="V108" s="171"/>
      <c r="W108" s="171"/>
      <c r="X108" s="174"/>
    </row>
    <row r="109" spans="3:24" ht="12.75">
      <c r="C109" s="180">
        <v>99</v>
      </c>
      <c r="D109" s="469" t="s">
        <v>391</v>
      </c>
      <c r="E109" s="156">
        <f t="shared" si="8"/>
        <v>4</v>
      </c>
      <c r="F109" s="181">
        <f t="shared" si="8"/>
        <v>4</v>
      </c>
      <c r="G109" s="171"/>
      <c r="H109" s="172"/>
      <c r="I109" s="158">
        <f t="shared" si="9"/>
        <v>4</v>
      </c>
      <c r="J109" s="165">
        <v>4</v>
      </c>
      <c r="K109" s="171"/>
      <c r="L109" s="174"/>
      <c r="M109" s="156"/>
      <c r="N109" s="165"/>
      <c r="O109" s="165"/>
      <c r="P109" s="176"/>
      <c r="Q109" s="173"/>
      <c r="R109" s="165"/>
      <c r="S109" s="165"/>
      <c r="T109" s="178"/>
      <c r="U109" s="173"/>
      <c r="V109" s="171"/>
      <c r="W109" s="171"/>
      <c r="X109" s="174"/>
    </row>
    <row r="110" spans="3:24" ht="12.75" customHeight="1">
      <c r="C110" s="190">
        <v>100</v>
      </c>
      <c r="D110" s="470" t="s">
        <v>583</v>
      </c>
      <c r="E110" s="191">
        <f t="shared" si="8"/>
        <v>10</v>
      </c>
      <c r="F110" s="192">
        <f t="shared" si="8"/>
        <v>10</v>
      </c>
      <c r="G110" s="193"/>
      <c r="H110" s="194"/>
      <c r="I110" s="195">
        <f t="shared" si="9"/>
        <v>10</v>
      </c>
      <c r="J110" s="192">
        <v>10</v>
      </c>
      <c r="K110" s="193"/>
      <c r="L110" s="196"/>
      <c r="M110" s="191"/>
      <c r="N110" s="192"/>
      <c r="O110" s="192"/>
      <c r="P110" s="197"/>
      <c r="Q110" s="198"/>
      <c r="R110" s="192"/>
      <c r="S110" s="192"/>
      <c r="T110" s="199"/>
      <c r="U110" s="198"/>
      <c r="V110" s="193"/>
      <c r="W110" s="193"/>
      <c r="X110" s="196"/>
    </row>
    <row r="111" spans="3:24" ht="12.75">
      <c r="C111" s="190">
        <v>101</v>
      </c>
      <c r="D111" s="470" t="s">
        <v>577</v>
      </c>
      <c r="E111" s="191">
        <f t="shared" si="8"/>
        <v>2</v>
      </c>
      <c r="F111" s="192">
        <f t="shared" si="8"/>
        <v>2</v>
      </c>
      <c r="G111" s="193"/>
      <c r="H111" s="194"/>
      <c r="I111" s="195">
        <f t="shared" si="9"/>
        <v>2</v>
      </c>
      <c r="J111" s="192">
        <v>2</v>
      </c>
      <c r="K111" s="193"/>
      <c r="L111" s="196"/>
      <c r="M111" s="191"/>
      <c r="N111" s="192"/>
      <c r="O111" s="192"/>
      <c r="P111" s="197"/>
      <c r="Q111" s="198"/>
      <c r="R111" s="192"/>
      <c r="S111" s="192"/>
      <c r="T111" s="199"/>
      <c r="U111" s="198"/>
      <c r="V111" s="193"/>
      <c r="W111" s="193"/>
      <c r="X111" s="196"/>
    </row>
    <row r="112" spans="3:24" ht="12.75">
      <c r="C112" s="180">
        <v>102</v>
      </c>
      <c r="D112" s="471" t="s">
        <v>174</v>
      </c>
      <c r="E112" s="169">
        <f>I112+M112+Q112+U112</f>
        <v>470.831</v>
      </c>
      <c r="F112" s="182">
        <f>J112+N112+R112+V112</f>
        <v>470.831</v>
      </c>
      <c r="G112" s="171">
        <f>K112+O112+S112+W112</f>
        <v>316.43</v>
      </c>
      <c r="H112" s="172"/>
      <c r="I112" s="173">
        <f t="shared" si="9"/>
        <v>400.831</v>
      </c>
      <c r="J112" s="171">
        <v>400.831</v>
      </c>
      <c r="K112" s="171">
        <v>279.43</v>
      </c>
      <c r="L112" s="174"/>
      <c r="M112" s="169"/>
      <c r="N112" s="171"/>
      <c r="O112" s="171"/>
      <c r="P112" s="176"/>
      <c r="Q112" s="173"/>
      <c r="R112" s="165"/>
      <c r="S112" s="165"/>
      <c r="T112" s="178"/>
      <c r="U112" s="173">
        <f t="shared" si="10"/>
        <v>70</v>
      </c>
      <c r="V112" s="171">
        <v>70</v>
      </c>
      <c r="W112" s="171">
        <v>37</v>
      </c>
      <c r="X112" s="174"/>
    </row>
    <row r="113" spans="3:24" ht="12.75">
      <c r="C113" s="180">
        <f t="shared" si="11"/>
        <v>103</v>
      </c>
      <c r="D113" s="183" t="s">
        <v>113</v>
      </c>
      <c r="E113" s="169">
        <f aca="true" t="shared" si="12" ref="E113:G127">I113+M113+Q113+U113</f>
        <v>249.7</v>
      </c>
      <c r="F113" s="182">
        <f t="shared" si="12"/>
        <v>249.7</v>
      </c>
      <c r="G113" s="171">
        <f>K113+O113+S113+W113</f>
        <v>148.65</v>
      </c>
      <c r="H113" s="172"/>
      <c r="I113" s="173"/>
      <c r="J113" s="171"/>
      <c r="K113" s="171"/>
      <c r="L113" s="174"/>
      <c r="M113" s="169">
        <f>N113+P113</f>
        <v>115.2</v>
      </c>
      <c r="N113" s="171">
        <v>115.2</v>
      </c>
      <c r="O113" s="319">
        <v>70.15</v>
      </c>
      <c r="P113" s="176"/>
      <c r="Q113" s="173"/>
      <c r="R113" s="165"/>
      <c r="S113" s="165"/>
      <c r="T113" s="178"/>
      <c r="U113" s="173">
        <f t="shared" si="10"/>
        <v>134.5</v>
      </c>
      <c r="V113" s="171">
        <v>134.5</v>
      </c>
      <c r="W113" s="319">
        <v>78.5</v>
      </c>
      <c r="X113" s="178"/>
    </row>
    <row r="114" spans="3:24" ht="12.75">
      <c r="C114" s="180">
        <f t="shared" si="11"/>
        <v>104</v>
      </c>
      <c r="D114" s="483" t="s">
        <v>393</v>
      </c>
      <c r="E114" s="156">
        <f t="shared" si="12"/>
        <v>0</v>
      </c>
      <c r="F114" s="181">
        <f t="shared" si="12"/>
        <v>0</v>
      </c>
      <c r="G114" s="165">
        <f>K114+O114+S114+W114</f>
        <v>0</v>
      </c>
      <c r="H114" s="172"/>
      <c r="I114" s="173"/>
      <c r="J114" s="165"/>
      <c r="K114" s="165"/>
      <c r="L114" s="174"/>
      <c r="M114" s="156">
        <f>N114+P114</f>
        <v>0</v>
      </c>
      <c r="N114" s="165"/>
      <c r="O114" s="165"/>
      <c r="P114" s="176"/>
      <c r="Q114" s="158"/>
      <c r="R114" s="165"/>
      <c r="S114" s="165"/>
      <c r="T114" s="178"/>
      <c r="U114" s="158">
        <f t="shared" si="10"/>
        <v>0</v>
      </c>
      <c r="V114" s="165"/>
      <c r="W114" s="165"/>
      <c r="X114" s="174"/>
    </row>
    <row r="115" spans="3:24" ht="25.5">
      <c r="C115" s="180">
        <v>105</v>
      </c>
      <c r="D115" s="183" t="s">
        <v>192</v>
      </c>
      <c r="E115" s="169">
        <f t="shared" si="12"/>
        <v>53.730000000000004</v>
      </c>
      <c r="F115" s="182">
        <f t="shared" si="12"/>
        <v>53.730000000000004</v>
      </c>
      <c r="G115" s="171">
        <f>K115+O115+S115+W115</f>
        <v>27.952</v>
      </c>
      <c r="H115" s="172"/>
      <c r="I115" s="173">
        <f aca="true" t="shared" si="13" ref="I115:I127">J115+L115</f>
        <v>39.63</v>
      </c>
      <c r="J115" s="171">
        <v>39.63</v>
      </c>
      <c r="K115" s="171">
        <v>27.448</v>
      </c>
      <c r="L115" s="174"/>
      <c r="M115" s="169"/>
      <c r="N115" s="171"/>
      <c r="O115" s="171"/>
      <c r="P115" s="176"/>
      <c r="Q115" s="158"/>
      <c r="R115" s="165"/>
      <c r="S115" s="165"/>
      <c r="T115" s="178"/>
      <c r="U115" s="173">
        <f t="shared" si="10"/>
        <v>14.1</v>
      </c>
      <c r="V115" s="171">
        <v>14.1</v>
      </c>
      <c r="W115" s="171">
        <v>0.504</v>
      </c>
      <c r="X115" s="174"/>
    </row>
    <row r="116" spans="3:24" ht="12.75">
      <c r="C116" s="180">
        <v>106</v>
      </c>
      <c r="D116" s="168" t="s">
        <v>114</v>
      </c>
      <c r="E116" s="169">
        <f t="shared" si="12"/>
        <v>210.663</v>
      </c>
      <c r="F116" s="182">
        <f t="shared" si="12"/>
        <v>210.663</v>
      </c>
      <c r="G116" s="171">
        <f t="shared" si="12"/>
        <v>103.49300000000001</v>
      </c>
      <c r="H116" s="172"/>
      <c r="I116" s="173">
        <f t="shared" si="13"/>
        <v>152.87</v>
      </c>
      <c r="J116" s="171">
        <v>152.87</v>
      </c>
      <c r="K116" s="171">
        <v>80.644</v>
      </c>
      <c r="L116" s="174"/>
      <c r="M116" s="169">
        <f aca="true" t="shared" si="14" ref="M116:M125">N116+P116</f>
        <v>57.293</v>
      </c>
      <c r="N116" s="171">
        <v>57.293</v>
      </c>
      <c r="O116" s="171">
        <v>22.849</v>
      </c>
      <c r="P116" s="176"/>
      <c r="Q116" s="158"/>
      <c r="R116" s="165"/>
      <c r="S116" s="165"/>
      <c r="T116" s="178"/>
      <c r="U116" s="173">
        <f t="shared" si="10"/>
        <v>0.5</v>
      </c>
      <c r="V116" s="171">
        <v>0.5</v>
      </c>
      <c r="W116" s="171"/>
      <c r="X116" s="174"/>
    </row>
    <row r="117" spans="3:24" ht="12.75">
      <c r="C117" s="180">
        <f t="shared" si="11"/>
        <v>107</v>
      </c>
      <c r="D117" s="168" t="s">
        <v>115</v>
      </c>
      <c r="E117" s="169">
        <f t="shared" si="12"/>
        <v>191.928</v>
      </c>
      <c r="F117" s="182">
        <f t="shared" si="12"/>
        <v>191.928</v>
      </c>
      <c r="G117" s="171">
        <f t="shared" si="12"/>
        <v>113.638</v>
      </c>
      <c r="H117" s="172"/>
      <c r="I117" s="173">
        <f t="shared" si="13"/>
        <v>156.429</v>
      </c>
      <c r="J117" s="171">
        <v>156.429</v>
      </c>
      <c r="K117" s="171">
        <v>98.59</v>
      </c>
      <c r="L117" s="174"/>
      <c r="M117" s="169">
        <f t="shared" si="14"/>
        <v>33.899</v>
      </c>
      <c r="N117" s="171">
        <v>33.899</v>
      </c>
      <c r="O117" s="171">
        <v>15.048</v>
      </c>
      <c r="P117" s="176"/>
      <c r="Q117" s="173"/>
      <c r="R117" s="171"/>
      <c r="S117" s="165"/>
      <c r="T117" s="178"/>
      <c r="U117" s="173">
        <f t="shared" si="10"/>
        <v>1.6</v>
      </c>
      <c r="V117" s="171">
        <v>1.6</v>
      </c>
      <c r="W117" s="171"/>
      <c r="X117" s="174"/>
    </row>
    <row r="118" spans="3:24" ht="12.75">
      <c r="C118" s="180">
        <f t="shared" si="11"/>
        <v>108</v>
      </c>
      <c r="D118" s="168" t="s">
        <v>116</v>
      </c>
      <c r="E118" s="169">
        <f t="shared" si="12"/>
        <v>229.536</v>
      </c>
      <c r="F118" s="182">
        <f t="shared" si="12"/>
        <v>229.536</v>
      </c>
      <c r="G118" s="171">
        <f t="shared" si="12"/>
        <v>133.625</v>
      </c>
      <c r="H118" s="172"/>
      <c r="I118" s="173">
        <f t="shared" si="13"/>
        <v>189.596</v>
      </c>
      <c r="J118" s="171">
        <v>189.596</v>
      </c>
      <c r="K118" s="171">
        <v>117.385</v>
      </c>
      <c r="L118" s="174"/>
      <c r="M118" s="169">
        <f t="shared" si="14"/>
        <v>35.94</v>
      </c>
      <c r="N118" s="171">
        <v>35.94</v>
      </c>
      <c r="O118" s="171">
        <v>16.24</v>
      </c>
      <c r="P118" s="176"/>
      <c r="Q118" s="158"/>
      <c r="R118" s="165"/>
      <c r="S118" s="165"/>
      <c r="T118" s="178"/>
      <c r="U118" s="173">
        <f t="shared" si="10"/>
        <v>4</v>
      </c>
      <c r="V118" s="171">
        <v>4</v>
      </c>
      <c r="W118" s="171"/>
      <c r="X118" s="174"/>
    </row>
    <row r="119" spans="3:24" ht="12.75">
      <c r="C119" s="180">
        <f t="shared" si="11"/>
        <v>109</v>
      </c>
      <c r="D119" s="168" t="s">
        <v>117</v>
      </c>
      <c r="E119" s="169">
        <f t="shared" si="12"/>
        <v>107.352</v>
      </c>
      <c r="F119" s="182">
        <f t="shared" si="12"/>
        <v>107.352</v>
      </c>
      <c r="G119" s="171">
        <f t="shared" si="12"/>
        <v>69.865</v>
      </c>
      <c r="H119" s="172"/>
      <c r="I119" s="173">
        <f t="shared" si="13"/>
        <v>90.863</v>
      </c>
      <c r="J119" s="171">
        <v>90.863</v>
      </c>
      <c r="K119" s="171">
        <v>63.086</v>
      </c>
      <c r="L119" s="174"/>
      <c r="M119" s="169">
        <f t="shared" si="14"/>
        <v>16.369</v>
      </c>
      <c r="N119" s="171">
        <v>16.369</v>
      </c>
      <c r="O119" s="171">
        <v>6.779</v>
      </c>
      <c r="P119" s="176"/>
      <c r="Q119" s="158"/>
      <c r="R119" s="165"/>
      <c r="S119" s="165"/>
      <c r="T119" s="178"/>
      <c r="U119" s="173">
        <f t="shared" si="10"/>
        <v>0.12</v>
      </c>
      <c r="V119" s="171">
        <v>0.12</v>
      </c>
      <c r="W119" s="171"/>
      <c r="X119" s="174"/>
    </row>
    <row r="120" spans="3:24" ht="12.75">
      <c r="C120" s="180">
        <f t="shared" si="11"/>
        <v>110</v>
      </c>
      <c r="D120" s="168" t="s">
        <v>118</v>
      </c>
      <c r="E120" s="169">
        <f t="shared" si="12"/>
        <v>142.583</v>
      </c>
      <c r="F120" s="182">
        <f t="shared" si="12"/>
        <v>142.583</v>
      </c>
      <c r="G120" s="171">
        <f t="shared" si="12"/>
        <v>85.316</v>
      </c>
      <c r="H120" s="172"/>
      <c r="I120" s="173">
        <f t="shared" si="13"/>
        <v>112.161</v>
      </c>
      <c r="J120" s="171">
        <v>112.161</v>
      </c>
      <c r="K120" s="171">
        <v>74.297</v>
      </c>
      <c r="L120" s="174"/>
      <c r="M120" s="169">
        <f t="shared" si="14"/>
        <v>25.21</v>
      </c>
      <c r="N120" s="171">
        <v>25.21</v>
      </c>
      <c r="O120" s="171">
        <v>10.299</v>
      </c>
      <c r="P120" s="176"/>
      <c r="Q120" s="158"/>
      <c r="R120" s="165"/>
      <c r="S120" s="165"/>
      <c r="T120" s="178"/>
      <c r="U120" s="173">
        <f t="shared" si="10"/>
        <v>5.212</v>
      </c>
      <c r="V120" s="171">
        <v>5.212</v>
      </c>
      <c r="W120" s="171">
        <v>0.72</v>
      </c>
      <c r="X120" s="174"/>
    </row>
    <row r="121" spans="3:24" ht="12.75">
      <c r="C121" s="180">
        <f t="shared" si="11"/>
        <v>111</v>
      </c>
      <c r="D121" s="200" t="s">
        <v>119</v>
      </c>
      <c r="E121" s="169">
        <f t="shared" si="12"/>
        <v>270.981</v>
      </c>
      <c r="F121" s="182">
        <f t="shared" si="12"/>
        <v>270.981</v>
      </c>
      <c r="G121" s="171">
        <f t="shared" si="12"/>
        <v>147.219</v>
      </c>
      <c r="H121" s="172"/>
      <c r="I121" s="173">
        <f t="shared" si="13"/>
        <v>211.431</v>
      </c>
      <c r="J121" s="171">
        <v>211.431</v>
      </c>
      <c r="K121" s="171">
        <v>122.887</v>
      </c>
      <c r="L121" s="174"/>
      <c r="M121" s="169">
        <f t="shared" si="14"/>
        <v>57.35</v>
      </c>
      <c r="N121" s="171">
        <v>57.35</v>
      </c>
      <c r="O121" s="171">
        <v>24.332</v>
      </c>
      <c r="P121" s="176"/>
      <c r="Q121" s="158"/>
      <c r="R121" s="165"/>
      <c r="S121" s="165"/>
      <c r="T121" s="178"/>
      <c r="U121" s="173">
        <f t="shared" si="10"/>
        <v>2.2</v>
      </c>
      <c r="V121" s="171">
        <v>2.2</v>
      </c>
      <c r="W121" s="171"/>
      <c r="X121" s="174"/>
    </row>
    <row r="122" spans="3:24" ht="12.75">
      <c r="C122" s="180">
        <f t="shared" si="11"/>
        <v>112</v>
      </c>
      <c r="D122" s="168" t="s">
        <v>394</v>
      </c>
      <c r="E122" s="169">
        <f t="shared" si="12"/>
        <v>234.93000000000004</v>
      </c>
      <c r="F122" s="182">
        <f t="shared" si="12"/>
        <v>234.93000000000004</v>
      </c>
      <c r="G122" s="171">
        <f t="shared" si="12"/>
        <v>138.214</v>
      </c>
      <c r="H122" s="172"/>
      <c r="I122" s="173">
        <f t="shared" si="13"/>
        <v>180.699</v>
      </c>
      <c r="J122" s="171">
        <v>180.699</v>
      </c>
      <c r="K122" s="171">
        <v>113.753</v>
      </c>
      <c r="L122" s="174"/>
      <c r="M122" s="169">
        <f t="shared" si="14"/>
        <v>51.831</v>
      </c>
      <c r="N122" s="171">
        <v>51.831</v>
      </c>
      <c r="O122" s="171">
        <v>24.461</v>
      </c>
      <c r="P122" s="176"/>
      <c r="Q122" s="173"/>
      <c r="R122" s="171"/>
      <c r="S122" s="171"/>
      <c r="T122" s="178"/>
      <c r="U122" s="173">
        <f t="shared" si="10"/>
        <v>2.4</v>
      </c>
      <c r="V122" s="171">
        <v>2.4</v>
      </c>
      <c r="W122" s="171"/>
      <c r="X122" s="174"/>
    </row>
    <row r="123" spans="3:24" ht="12.75">
      <c r="C123" s="180">
        <f t="shared" si="11"/>
        <v>113</v>
      </c>
      <c r="D123" s="168" t="s">
        <v>121</v>
      </c>
      <c r="E123" s="169">
        <f t="shared" si="12"/>
        <v>109.53699999999999</v>
      </c>
      <c r="F123" s="182">
        <f t="shared" si="12"/>
        <v>109.53699999999999</v>
      </c>
      <c r="G123" s="171">
        <f t="shared" si="12"/>
        <v>69.955</v>
      </c>
      <c r="H123" s="172"/>
      <c r="I123" s="173">
        <f t="shared" si="13"/>
        <v>81.941</v>
      </c>
      <c r="J123" s="171">
        <v>81.941</v>
      </c>
      <c r="K123" s="171">
        <v>55.839</v>
      </c>
      <c r="L123" s="174"/>
      <c r="M123" s="169">
        <f t="shared" si="14"/>
        <v>27.296</v>
      </c>
      <c r="N123" s="171">
        <v>27.296</v>
      </c>
      <c r="O123" s="171">
        <v>14.116</v>
      </c>
      <c r="P123" s="176"/>
      <c r="Q123" s="173"/>
      <c r="R123" s="171"/>
      <c r="S123" s="171"/>
      <c r="T123" s="178"/>
      <c r="U123" s="173">
        <f t="shared" si="10"/>
        <v>0.3</v>
      </c>
      <c r="V123" s="179">
        <v>0.3</v>
      </c>
      <c r="W123" s="171"/>
      <c r="X123" s="174"/>
    </row>
    <row r="124" spans="3:24" ht="12.75">
      <c r="C124" s="180">
        <f t="shared" si="11"/>
        <v>114</v>
      </c>
      <c r="D124" s="168" t="s">
        <v>175</v>
      </c>
      <c r="E124" s="169">
        <f t="shared" si="12"/>
        <v>266.431</v>
      </c>
      <c r="F124" s="182">
        <f t="shared" si="12"/>
        <v>266.431</v>
      </c>
      <c r="G124" s="171">
        <f t="shared" si="12"/>
        <v>114.85900000000001</v>
      </c>
      <c r="H124" s="172"/>
      <c r="I124" s="173">
        <f t="shared" si="13"/>
        <v>197.206</v>
      </c>
      <c r="J124" s="171">
        <v>197.206</v>
      </c>
      <c r="K124" s="171">
        <v>91.283</v>
      </c>
      <c r="L124" s="174"/>
      <c r="M124" s="169">
        <f t="shared" si="14"/>
        <v>66.725</v>
      </c>
      <c r="N124" s="171">
        <v>66.725</v>
      </c>
      <c r="O124" s="171">
        <v>23.576</v>
      </c>
      <c r="P124" s="176"/>
      <c r="Q124" s="158"/>
      <c r="R124" s="165"/>
      <c r="S124" s="165"/>
      <c r="T124" s="178"/>
      <c r="U124" s="173">
        <f t="shared" si="10"/>
        <v>2.5</v>
      </c>
      <c r="V124" s="171">
        <v>2.5</v>
      </c>
      <c r="W124" s="171"/>
      <c r="X124" s="174"/>
    </row>
    <row r="125" spans="3:24" ht="12.75">
      <c r="C125" s="201">
        <f t="shared" si="11"/>
        <v>115</v>
      </c>
      <c r="D125" s="200" t="s">
        <v>123</v>
      </c>
      <c r="E125" s="202">
        <f t="shared" si="12"/>
        <v>575.228</v>
      </c>
      <c r="F125" s="203">
        <f t="shared" si="12"/>
        <v>575.228</v>
      </c>
      <c r="G125" s="204">
        <f t="shared" si="12"/>
        <v>104.424</v>
      </c>
      <c r="H125" s="205"/>
      <c r="I125" s="206">
        <f t="shared" si="13"/>
        <v>355.937</v>
      </c>
      <c r="J125" s="204">
        <v>355.937</v>
      </c>
      <c r="K125" s="204">
        <v>69.658</v>
      </c>
      <c r="L125" s="207"/>
      <c r="M125" s="202">
        <f t="shared" si="14"/>
        <v>116.991</v>
      </c>
      <c r="N125" s="204">
        <v>116.991</v>
      </c>
      <c r="O125" s="204">
        <v>34.766</v>
      </c>
      <c r="P125" s="208"/>
      <c r="Q125" s="209"/>
      <c r="R125" s="210"/>
      <c r="S125" s="210"/>
      <c r="T125" s="211"/>
      <c r="U125" s="206">
        <f t="shared" si="10"/>
        <v>102.3</v>
      </c>
      <c r="V125" s="204">
        <v>102.3</v>
      </c>
      <c r="W125" s="204"/>
      <c r="X125" s="207"/>
    </row>
    <row r="126" spans="3:24" ht="25.5" customHeight="1">
      <c r="C126" s="453">
        <v>116</v>
      </c>
      <c r="D126" s="342" t="s">
        <v>582</v>
      </c>
      <c r="E126" s="156">
        <f t="shared" si="12"/>
        <v>25</v>
      </c>
      <c r="F126" s="181">
        <f t="shared" si="12"/>
        <v>25</v>
      </c>
      <c r="G126" s="165"/>
      <c r="H126" s="176"/>
      <c r="I126" s="158">
        <f t="shared" si="13"/>
        <v>25</v>
      </c>
      <c r="J126" s="165">
        <v>25</v>
      </c>
      <c r="K126" s="171"/>
      <c r="L126" s="174"/>
      <c r="M126" s="169"/>
      <c r="N126" s="171"/>
      <c r="O126" s="171"/>
      <c r="P126" s="176"/>
      <c r="Q126" s="158"/>
      <c r="R126" s="165"/>
      <c r="S126" s="165"/>
      <c r="T126" s="178"/>
      <c r="U126" s="173"/>
      <c r="V126" s="171"/>
      <c r="W126" s="171"/>
      <c r="X126" s="174"/>
    </row>
    <row r="127" spans="3:24" ht="13.5" hidden="1" thickBot="1">
      <c r="C127" s="445">
        <v>109</v>
      </c>
      <c r="D127" s="109" t="s">
        <v>395</v>
      </c>
      <c r="E127" s="446">
        <f t="shared" si="12"/>
        <v>14538.850000000004</v>
      </c>
      <c r="F127" s="447">
        <f>J127+N127+R127+V127</f>
        <v>13479.424000000003</v>
      </c>
      <c r="G127" s="448">
        <f t="shared" si="12"/>
        <v>4865.825</v>
      </c>
      <c r="H127" s="449">
        <f>L127++P127+T127+X127</f>
        <v>1059.426</v>
      </c>
      <c r="I127" s="450">
        <f t="shared" si="13"/>
        <v>11462.144000000004</v>
      </c>
      <c r="J127" s="447">
        <f>J11+J14+J21+J22+J38+J40+J53+J59+J68+J72+J80+J83+J95+J97+J101+J105+J106+J112+J113+SUM(J115:J125)-J93-J94</f>
        <v>10425.818000000003</v>
      </c>
      <c r="K127" s="447">
        <f>K11+K14+K21+K22+K38+K40+K53+K59+K68+K72+K80+K83+K95+K97+K101+K105+K106+K112+K113+SUM(K115:K125)-K93-K94</f>
        <v>3610.5399999999995</v>
      </c>
      <c r="L127" s="477">
        <f>L11+L14+L21+L22+L38+L40+L53+L59+L68+L72+L80+L83+L95+L97+L101+L105+L106+L112+L113+SUM(L115:L125)-L93-L94</f>
        <v>1036.326</v>
      </c>
      <c r="M127" s="451">
        <f>M11+M14+M21+M22+M38+M40+M53+M59+M68+M72+M80+M95+M97+M101+M105+M106+M112+M113+SUM(M115:M125)</f>
        <v>2590.268</v>
      </c>
      <c r="N127" s="451">
        <f>N11+N14+N21+N22+N38+N40+N53+N59+N68+N72+N80+N95+N97+N101+N105+N106+N112+N113+SUM(N115:N125)</f>
        <v>2590.268</v>
      </c>
      <c r="O127" s="451">
        <f>O11+O14+O21+O22+O38+O40+O53+O59+O68+O72+O80+O95+O97+O101+O105+O106+O112+O113+SUM(O115:O125)</f>
        <v>1130.261</v>
      </c>
      <c r="P127" s="452"/>
      <c r="Q127" s="450"/>
      <c r="R127" s="446"/>
      <c r="S127" s="446"/>
      <c r="T127" s="480"/>
      <c r="U127" s="450">
        <f>U14+U21+U22+U38+U40+U53+U59+U68+U72+U80+U83+U95+U97+U101+U105+U106+U112+SUM(U115:U125)+U113</f>
        <v>486.438</v>
      </c>
      <c r="V127" s="450">
        <f>V14+V21+V22+V38+V40+V53+V59+V68+V72+V80+V83+V95+V97+V101+V105+V106+V112+SUM(V115:V125)+V113</f>
        <v>463.33799999999997</v>
      </c>
      <c r="W127" s="450">
        <f>W14+W21+W22+W38+W40+W53+W59+W68+W72+W80+W83+W95+W97+W101+W105+W106+W112+SUM(W115:W125)+W113</f>
        <v>125.024</v>
      </c>
      <c r="X127" s="481">
        <f>X14+X21+X22+X38+X40+X53+X59+X68+X72+X80+X83+X95+X97+X101+X105+X106+X112+SUM(X115:X125)+X113</f>
        <v>23.1</v>
      </c>
    </row>
    <row r="128" spans="3:24" ht="12.75">
      <c r="C128" s="437">
        <v>117</v>
      </c>
      <c r="D128" s="276" t="s">
        <v>176</v>
      </c>
      <c r="E128" s="264">
        <f aca="true" t="shared" si="15" ref="E128:G133">+I128+M128+Q128+U128</f>
        <v>365.226</v>
      </c>
      <c r="F128" s="438">
        <f t="shared" si="15"/>
        <v>365.226</v>
      </c>
      <c r="G128" s="269">
        <f t="shared" si="15"/>
        <v>238.83999999999997</v>
      </c>
      <c r="H128" s="270"/>
      <c r="I128" s="271">
        <f aca="true" t="shared" si="16" ref="I128:I133">+J128</f>
        <v>234.202</v>
      </c>
      <c r="J128" s="269">
        <v>234.202</v>
      </c>
      <c r="K128" s="439">
        <v>159.528</v>
      </c>
      <c r="L128" s="440"/>
      <c r="M128" s="264"/>
      <c r="N128" s="269"/>
      <c r="O128" s="269"/>
      <c r="P128" s="441"/>
      <c r="Q128" s="271">
        <f aca="true" t="shared" si="17" ref="Q128:Q161">+R128</f>
        <v>107.324</v>
      </c>
      <c r="R128" s="269">
        <v>107.324</v>
      </c>
      <c r="S128" s="269">
        <v>79.312</v>
      </c>
      <c r="T128" s="272"/>
      <c r="U128" s="271">
        <f aca="true" t="shared" si="18" ref="U128:U155">+V128</f>
        <v>23.7</v>
      </c>
      <c r="V128" s="269">
        <v>23.7</v>
      </c>
      <c r="W128" s="269"/>
      <c r="X128" s="272"/>
    </row>
    <row r="129" spans="3:24" ht="12.75">
      <c r="C129" s="180">
        <f t="shared" si="11"/>
        <v>118</v>
      </c>
      <c r="D129" s="168" t="s">
        <v>177</v>
      </c>
      <c r="E129" s="169">
        <f t="shared" si="15"/>
        <v>615.2350000000001</v>
      </c>
      <c r="F129" s="182">
        <f t="shared" si="15"/>
        <v>615.2350000000001</v>
      </c>
      <c r="G129" s="171">
        <f t="shared" si="15"/>
        <v>395.313</v>
      </c>
      <c r="H129" s="172"/>
      <c r="I129" s="173">
        <f t="shared" si="16"/>
        <v>410.771</v>
      </c>
      <c r="J129" s="171">
        <v>410.771</v>
      </c>
      <c r="K129" s="179">
        <v>281.18</v>
      </c>
      <c r="L129" s="178"/>
      <c r="M129" s="202"/>
      <c r="N129" s="171"/>
      <c r="O129" s="171"/>
      <c r="P129" s="176"/>
      <c r="Q129" s="173">
        <f t="shared" si="17"/>
        <v>154.524</v>
      </c>
      <c r="R129" s="171">
        <v>154.524</v>
      </c>
      <c r="S129" s="171">
        <v>114.133</v>
      </c>
      <c r="T129" s="174"/>
      <c r="U129" s="173">
        <f t="shared" si="18"/>
        <v>49.94</v>
      </c>
      <c r="V129" s="171">
        <v>49.94</v>
      </c>
      <c r="W129" s="171"/>
      <c r="X129" s="174"/>
    </row>
    <row r="130" spans="3:24" ht="12.75">
      <c r="C130" s="180">
        <f t="shared" si="11"/>
        <v>119</v>
      </c>
      <c r="D130" s="168" t="s">
        <v>126</v>
      </c>
      <c r="E130" s="169">
        <f t="shared" si="15"/>
        <v>250.35600000000002</v>
      </c>
      <c r="F130" s="182">
        <f t="shared" si="15"/>
        <v>250.35600000000002</v>
      </c>
      <c r="G130" s="171">
        <f t="shared" si="15"/>
        <v>149.865</v>
      </c>
      <c r="H130" s="172"/>
      <c r="I130" s="173">
        <f>+J130+L130</f>
        <v>161.228</v>
      </c>
      <c r="J130" s="171">
        <v>161.228</v>
      </c>
      <c r="K130" s="179">
        <v>92.748</v>
      </c>
      <c r="L130" s="174"/>
      <c r="M130" s="202"/>
      <c r="N130" s="171"/>
      <c r="O130" s="171"/>
      <c r="P130" s="176"/>
      <c r="Q130" s="173">
        <f t="shared" si="17"/>
        <v>77.254</v>
      </c>
      <c r="R130" s="171">
        <v>77.254</v>
      </c>
      <c r="S130" s="171">
        <v>57.117</v>
      </c>
      <c r="T130" s="174"/>
      <c r="U130" s="173">
        <f t="shared" si="18"/>
        <v>11.874</v>
      </c>
      <c r="V130" s="171">
        <v>11.874</v>
      </c>
      <c r="W130" s="171"/>
      <c r="X130" s="174"/>
    </row>
    <row r="131" spans="3:24" ht="12.75">
      <c r="C131" s="180">
        <f t="shared" si="11"/>
        <v>120</v>
      </c>
      <c r="D131" s="168" t="s">
        <v>396</v>
      </c>
      <c r="E131" s="169">
        <f t="shared" si="15"/>
        <v>507.967</v>
      </c>
      <c r="F131" s="182">
        <f t="shared" si="15"/>
        <v>507.967</v>
      </c>
      <c r="G131" s="171">
        <f t="shared" si="15"/>
        <v>311.057</v>
      </c>
      <c r="H131" s="172"/>
      <c r="I131" s="173">
        <f t="shared" si="16"/>
        <v>251.682</v>
      </c>
      <c r="J131" s="171">
        <v>251.682</v>
      </c>
      <c r="K131" s="171">
        <v>160.037</v>
      </c>
      <c r="L131" s="178"/>
      <c r="M131" s="202"/>
      <c r="N131" s="171"/>
      <c r="O131" s="171"/>
      <c r="P131" s="176"/>
      <c r="Q131" s="173">
        <f t="shared" si="17"/>
        <v>204.285</v>
      </c>
      <c r="R131" s="171">
        <v>204.285</v>
      </c>
      <c r="S131" s="171">
        <v>151.02</v>
      </c>
      <c r="T131" s="174"/>
      <c r="U131" s="173">
        <f t="shared" si="18"/>
        <v>52</v>
      </c>
      <c r="V131" s="171">
        <v>52</v>
      </c>
      <c r="W131" s="171"/>
      <c r="X131" s="174"/>
    </row>
    <row r="132" spans="3:24" ht="12.75">
      <c r="C132" s="180">
        <f t="shared" si="11"/>
        <v>121</v>
      </c>
      <c r="D132" s="168" t="s">
        <v>397</v>
      </c>
      <c r="E132" s="169">
        <f t="shared" si="15"/>
        <v>187.174</v>
      </c>
      <c r="F132" s="182">
        <f t="shared" si="15"/>
        <v>187.174</v>
      </c>
      <c r="G132" s="171">
        <f t="shared" si="15"/>
        <v>118.002</v>
      </c>
      <c r="H132" s="172"/>
      <c r="I132" s="173">
        <f t="shared" si="16"/>
        <v>125.989</v>
      </c>
      <c r="J132" s="171">
        <v>125.989</v>
      </c>
      <c r="K132" s="171">
        <v>80.014</v>
      </c>
      <c r="L132" s="178"/>
      <c r="M132" s="202"/>
      <c r="N132" s="171"/>
      <c r="O132" s="171"/>
      <c r="P132" s="176"/>
      <c r="Q132" s="173">
        <f t="shared" si="17"/>
        <v>51.385</v>
      </c>
      <c r="R132" s="171">
        <v>51.385</v>
      </c>
      <c r="S132" s="171">
        <v>37.988</v>
      </c>
      <c r="T132" s="174"/>
      <c r="U132" s="173">
        <f t="shared" si="18"/>
        <v>9.8</v>
      </c>
      <c r="V132" s="171">
        <v>9.8</v>
      </c>
      <c r="W132" s="171"/>
      <c r="X132" s="174"/>
    </row>
    <row r="133" spans="3:24" ht="12.75">
      <c r="C133" s="180">
        <f t="shared" si="11"/>
        <v>122</v>
      </c>
      <c r="D133" s="168" t="s">
        <v>398</v>
      </c>
      <c r="E133" s="169">
        <f t="shared" si="15"/>
        <v>217.507</v>
      </c>
      <c r="F133" s="182">
        <f t="shared" si="15"/>
        <v>217.507</v>
      </c>
      <c r="G133" s="171">
        <f t="shared" si="15"/>
        <v>153.99099999999999</v>
      </c>
      <c r="H133" s="172"/>
      <c r="I133" s="173">
        <f t="shared" si="16"/>
        <v>105.001</v>
      </c>
      <c r="J133" s="171">
        <v>105.001</v>
      </c>
      <c r="K133" s="171">
        <v>76.889</v>
      </c>
      <c r="L133" s="178"/>
      <c r="M133" s="202"/>
      <c r="N133" s="171"/>
      <c r="O133" s="171"/>
      <c r="P133" s="176"/>
      <c r="Q133" s="173">
        <f t="shared" si="17"/>
        <v>103.206</v>
      </c>
      <c r="R133" s="171">
        <v>103.206</v>
      </c>
      <c r="S133" s="171">
        <v>77.102</v>
      </c>
      <c r="T133" s="174"/>
      <c r="U133" s="173">
        <f t="shared" si="18"/>
        <v>9.3</v>
      </c>
      <c r="V133" s="171">
        <v>9.3</v>
      </c>
      <c r="W133" s="171"/>
      <c r="X133" s="174"/>
    </row>
    <row r="134" spans="3:24" ht="12.75">
      <c r="C134" s="180">
        <f t="shared" si="11"/>
        <v>123</v>
      </c>
      <c r="D134" s="168" t="s">
        <v>399</v>
      </c>
      <c r="E134" s="169">
        <f aca="true" t="shared" si="19" ref="E134:G135">I134+M134+Q134+U134</f>
        <v>99.958</v>
      </c>
      <c r="F134" s="182">
        <f t="shared" si="19"/>
        <v>99.958</v>
      </c>
      <c r="G134" s="171">
        <f t="shared" si="19"/>
        <v>73.23100000000001</v>
      </c>
      <c r="H134" s="172"/>
      <c r="I134" s="173">
        <f>J134+L134</f>
        <v>12.283</v>
      </c>
      <c r="J134" s="171">
        <v>12.283</v>
      </c>
      <c r="K134" s="171">
        <v>8.307</v>
      </c>
      <c r="L134" s="178"/>
      <c r="M134" s="202"/>
      <c r="N134" s="171"/>
      <c r="O134" s="171"/>
      <c r="P134" s="176"/>
      <c r="Q134" s="173">
        <f>+R134+T134</f>
        <v>87.675</v>
      </c>
      <c r="R134" s="171">
        <v>87.675</v>
      </c>
      <c r="S134" s="171">
        <v>64.924</v>
      </c>
      <c r="T134" s="174"/>
      <c r="U134" s="173"/>
      <c r="V134" s="171"/>
      <c r="W134" s="171"/>
      <c r="X134" s="174"/>
    </row>
    <row r="135" spans="3:24" ht="12.75">
      <c r="C135" s="180">
        <f t="shared" si="11"/>
        <v>124</v>
      </c>
      <c r="D135" s="216" t="s">
        <v>400</v>
      </c>
      <c r="E135" s="169">
        <f t="shared" si="19"/>
        <v>77.878</v>
      </c>
      <c r="F135" s="182">
        <f t="shared" si="19"/>
        <v>77.878</v>
      </c>
      <c r="G135" s="171">
        <f t="shared" si="19"/>
        <v>56.347</v>
      </c>
      <c r="H135" s="172"/>
      <c r="I135" s="173">
        <f>J135+L135</f>
        <v>38.541</v>
      </c>
      <c r="J135" s="171">
        <v>38.541</v>
      </c>
      <c r="K135" s="171">
        <v>26.817</v>
      </c>
      <c r="L135" s="174"/>
      <c r="M135" s="202"/>
      <c r="N135" s="171"/>
      <c r="O135" s="171"/>
      <c r="P135" s="172"/>
      <c r="Q135" s="173">
        <f t="shared" si="17"/>
        <v>39.337</v>
      </c>
      <c r="R135" s="171">
        <v>39.337</v>
      </c>
      <c r="S135" s="171">
        <v>29.53</v>
      </c>
      <c r="T135" s="174"/>
      <c r="U135" s="173"/>
      <c r="V135" s="171"/>
      <c r="W135" s="171"/>
      <c r="X135" s="174"/>
    </row>
    <row r="136" spans="3:24" ht="12.75">
      <c r="C136" s="180">
        <v>125</v>
      </c>
      <c r="D136" s="168" t="s">
        <v>280</v>
      </c>
      <c r="E136" s="169">
        <f aca="true" t="shared" si="20" ref="E136:H146">+I136+M136+Q136+U136</f>
        <v>624.677</v>
      </c>
      <c r="F136" s="182">
        <f t="shared" si="20"/>
        <v>624.677</v>
      </c>
      <c r="G136" s="171">
        <f t="shared" si="20"/>
        <v>400.182</v>
      </c>
      <c r="H136" s="172"/>
      <c r="I136" s="173">
        <f>+J136+L136</f>
        <v>389.046</v>
      </c>
      <c r="J136" s="171">
        <v>389.046</v>
      </c>
      <c r="K136" s="171">
        <v>262.059</v>
      </c>
      <c r="L136" s="174"/>
      <c r="M136" s="202"/>
      <c r="N136" s="171"/>
      <c r="O136" s="171"/>
      <c r="P136" s="176"/>
      <c r="Q136" s="173">
        <f t="shared" si="17"/>
        <v>186.531</v>
      </c>
      <c r="R136" s="171">
        <v>186.531</v>
      </c>
      <c r="S136" s="171">
        <v>138.123</v>
      </c>
      <c r="T136" s="174"/>
      <c r="U136" s="173">
        <f t="shared" si="18"/>
        <v>49.1</v>
      </c>
      <c r="V136" s="171">
        <v>49.1</v>
      </c>
      <c r="W136" s="171"/>
      <c r="X136" s="174"/>
    </row>
    <row r="137" spans="3:24" ht="12.75">
      <c r="C137" s="180">
        <f t="shared" si="11"/>
        <v>126</v>
      </c>
      <c r="D137" s="168" t="s">
        <v>130</v>
      </c>
      <c r="E137" s="169">
        <f t="shared" si="20"/>
        <v>603.212</v>
      </c>
      <c r="F137" s="182">
        <f t="shared" si="20"/>
        <v>603.212</v>
      </c>
      <c r="G137" s="171">
        <f t="shared" si="20"/>
        <v>415.829</v>
      </c>
      <c r="H137" s="172"/>
      <c r="I137" s="173">
        <f aca="true" t="shared" si="21" ref="I137:I144">+J137</f>
        <v>157.303</v>
      </c>
      <c r="J137" s="171">
        <v>157.303</v>
      </c>
      <c r="K137" s="171">
        <v>96.394</v>
      </c>
      <c r="L137" s="174"/>
      <c r="M137" s="202"/>
      <c r="N137" s="171"/>
      <c r="O137" s="171"/>
      <c r="P137" s="172"/>
      <c r="Q137" s="173">
        <f t="shared" si="17"/>
        <v>429.409</v>
      </c>
      <c r="R137" s="171">
        <v>429.409</v>
      </c>
      <c r="S137" s="171">
        <v>319.435</v>
      </c>
      <c r="T137" s="174"/>
      <c r="U137" s="173">
        <f>V137+X137</f>
        <v>16.5</v>
      </c>
      <c r="V137" s="171">
        <v>16.5</v>
      </c>
      <c r="W137" s="171"/>
      <c r="X137" s="174"/>
    </row>
    <row r="138" spans="3:24" ht="12.75">
      <c r="C138" s="180">
        <f t="shared" si="11"/>
        <v>127</v>
      </c>
      <c r="D138" s="168" t="s">
        <v>401</v>
      </c>
      <c r="E138" s="169">
        <f t="shared" si="20"/>
        <v>111.27</v>
      </c>
      <c r="F138" s="182">
        <f t="shared" si="20"/>
        <v>111.27</v>
      </c>
      <c r="G138" s="171">
        <f t="shared" si="20"/>
        <v>76.389</v>
      </c>
      <c r="H138" s="172"/>
      <c r="I138" s="173">
        <f t="shared" si="21"/>
        <v>44.99</v>
      </c>
      <c r="J138" s="171">
        <v>44.99</v>
      </c>
      <c r="K138" s="171">
        <v>32.422</v>
      </c>
      <c r="L138" s="178"/>
      <c r="M138" s="202"/>
      <c r="N138" s="171"/>
      <c r="O138" s="171"/>
      <c r="P138" s="176"/>
      <c r="Q138" s="173">
        <f t="shared" si="17"/>
        <v>58.98</v>
      </c>
      <c r="R138" s="171">
        <v>58.98</v>
      </c>
      <c r="S138" s="171">
        <v>43.967</v>
      </c>
      <c r="T138" s="174"/>
      <c r="U138" s="173">
        <f t="shared" si="18"/>
        <v>7.3</v>
      </c>
      <c r="V138" s="171">
        <v>7.3</v>
      </c>
      <c r="W138" s="171"/>
      <c r="X138" s="174"/>
    </row>
    <row r="139" spans="3:24" ht="12.75">
      <c r="C139" s="180">
        <v>128</v>
      </c>
      <c r="D139" s="168" t="s">
        <v>178</v>
      </c>
      <c r="E139" s="169">
        <f t="shared" si="20"/>
        <v>269.076</v>
      </c>
      <c r="F139" s="182">
        <f t="shared" si="20"/>
        <v>269.076</v>
      </c>
      <c r="G139" s="171">
        <f t="shared" si="20"/>
        <v>176.867</v>
      </c>
      <c r="H139" s="172"/>
      <c r="I139" s="173">
        <f t="shared" si="21"/>
        <v>150.792</v>
      </c>
      <c r="J139" s="171">
        <v>150.792</v>
      </c>
      <c r="K139" s="171">
        <v>95.169</v>
      </c>
      <c r="L139" s="178"/>
      <c r="M139" s="202"/>
      <c r="N139" s="171"/>
      <c r="O139" s="171"/>
      <c r="P139" s="176"/>
      <c r="Q139" s="173">
        <f t="shared" si="17"/>
        <v>108.284</v>
      </c>
      <c r="R139" s="171">
        <v>108.284</v>
      </c>
      <c r="S139" s="171">
        <v>81.698</v>
      </c>
      <c r="T139" s="174"/>
      <c r="U139" s="173">
        <f t="shared" si="18"/>
        <v>10</v>
      </c>
      <c r="V139" s="171">
        <v>10</v>
      </c>
      <c r="W139" s="171"/>
      <c r="X139" s="174"/>
    </row>
    <row r="140" spans="3:24" ht="12.75">
      <c r="C140" s="180">
        <f t="shared" si="11"/>
        <v>129</v>
      </c>
      <c r="D140" s="168" t="s">
        <v>281</v>
      </c>
      <c r="E140" s="169">
        <f t="shared" si="20"/>
        <v>225.737</v>
      </c>
      <c r="F140" s="182">
        <f t="shared" si="20"/>
        <v>222.737</v>
      </c>
      <c r="G140" s="171">
        <f t="shared" si="20"/>
        <v>164.205</v>
      </c>
      <c r="H140" s="172">
        <f t="shared" si="20"/>
        <v>3</v>
      </c>
      <c r="I140" s="173">
        <f>+J140+L140</f>
        <v>32.887</v>
      </c>
      <c r="J140" s="171">
        <v>29.887</v>
      </c>
      <c r="K140" s="171">
        <v>21.203</v>
      </c>
      <c r="L140" s="174">
        <v>3</v>
      </c>
      <c r="M140" s="202"/>
      <c r="N140" s="171"/>
      <c r="O140" s="171"/>
      <c r="P140" s="176"/>
      <c r="Q140" s="173">
        <f t="shared" si="17"/>
        <v>188.85</v>
      </c>
      <c r="R140" s="171">
        <v>188.85</v>
      </c>
      <c r="S140" s="171">
        <v>141.002</v>
      </c>
      <c r="T140" s="174"/>
      <c r="U140" s="173">
        <f t="shared" si="18"/>
        <v>4</v>
      </c>
      <c r="V140" s="171">
        <v>4</v>
      </c>
      <c r="W140" s="171">
        <v>2</v>
      </c>
      <c r="X140" s="174"/>
    </row>
    <row r="141" spans="3:24" ht="12.75">
      <c r="C141" s="180">
        <v>130</v>
      </c>
      <c r="D141" s="217" t="s">
        <v>402</v>
      </c>
      <c r="E141" s="169">
        <f t="shared" si="20"/>
        <v>10.870999999999999</v>
      </c>
      <c r="F141" s="182">
        <f t="shared" si="20"/>
        <v>10.870999999999999</v>
      </c>
      <c r="G141" s="171">
        <f t="shared" si="20"/>
        <v>7.424</v>
      </c>
      <c r="H141" s="172"/>
      <c r="I141" s="173"/>
      <c r="J141" s="171"/>
      <c r="K141" s="171"/>
      <c r="L141" s="178"/>
      <c r="M141" s="202">
        <f>N141+P141</f>
        <v>0.7</v>
      </c>
      <c r="N141" s="171">
        <v>0.7</v>
      </c>
      <c r="O141" s="171"/>
      <c r="P141" s="176"/>
      <c r="Q141" s="173">
        <f t="shared" si="17"/>
        <v>10.171</v>
      </c>
      <c r="R141" s="171">
        <v>10.171</v>
      </c>
      <c r="S141" s="171">
        <v>7.424</v>
      </c>
      <c r="T141" s="174"/>
      <c r="U141" s="173"/>
      <c r="V141" s="171"/>
      <c r="W141" s="171"/>
      <c r="X141" s="218"/>
    </row>
    <row r="142" spans="3:24" ht="12.75">
      <c r="C142" s="180">
        <v>131</v>
      </c>
      <c r="D142" s="168" t="s">
        <v>403</v>
      </c>
      <c r="E142" s="169">
        <f t="shared" si="20"/>
        <v>330.241</v>
      </c>
      <c r="F142" s="182">
        <f t="shared" si="20"/>
        <v>330.241</v>
      </c>
      <c r="G142" s="171">
        <f t="shared" si="20"/>
        <v>215.035</v>
      </c>
      <c r="H142" s="172"/>
      <c r="I142" s="173">
        <f t="shared" si="21"/>
        <v>179.853</v>
      </c>
      <c r="J142" s="171">
        <v>179.853</v>
      </c>
      <c r="K142" s="171">
        <v>112.714</v>
      </c>
      <c r="L142" s="178"/>
      <c r="M142" s="202"/>
      <c r="N142" s="171"/>
      <c r="O142" s="171"/>
      <c r="P142" s="176"/>
      <c r="Q142" s="173">
        <f t="shared" si="17"/>
        <v>135.888</v>
      </c>
      <c r="R142" s="171">
        <v>135.888</v>
      </c>
      <c r="S142" s="171">
        <v>102.321</v>
      </c>
      <c r="T142" s="174"/>
      <c r="U142" s="173">
        <f t="shared" si="18"/>
        <v>14.5</v>
      </c>
      <c r="V142" s="171">
        <v>14.5</v>
      </c>
      <c r="W142" s="171"/>
      <c r="X142" s="174"/>
    </row>
    <row r="143" spans="3:24" ht="12.75">
      <c r="C143" s="180">
        <v>132</v>
      </c>
      <c r="D143" s="168" t="s">
        <v>137</v>
      </c>
      <c r="E143" s="169">
        <f t="shared" si="20"/>
        <v>1724.7089999999998</v>
      </c>
      <c r="F143" s="182">
        <f t="shared" si="20"/>
        <v>1723.7089999999998</v>
      </c>
      <c r="G143" s="171">
        <f t="shared" si="20"/>
        <v>1117.961</v>
      </c>
      <c r="H143" s="172">
        <f t="shared" si="20"/>
        <v>1</v>
      </c>
      <c r="I143" s="173">
        <f t="shared" si="21"/>
        <v>657.934</v>
      </c>
      <c r="J143" s="171">
        <v>657.934</v>
      </c>
      <c r="K143" s="171">
        <v>375.584</v>
      </c>
      <c r="L143" s="178"/>
      <c r="M143" s="202"/>
      <c r="N143" s="171"/>
      <c r="O143" s="171"/>
      <c r="P143" s="176"/>
      <c r="Q143" s="173">
        <f>R143+T143</f>
        <v>991.775</v>
      </c>
      <c r="R143" s="171">
        <v>991.775</v>
      </c>
      <c r="S143" s="171">
        <v>742.377</v>
      </c>
      <c r="T143" s="174"/>
      <c r="U143" s="173">
        <f>+V143+X143</f>
        <v>75</v>
      </c>
      <c r="V143" s="171">
        <v>74</v>
      </c>
      <c r="W143" s="171"/>
      <c r="X143" s="174">
        <v>1</v>
      </c>
    </row>
    <row r="144" spans="3:24" ht="12.75">
      <c r="C144" s="180">
        <f t="shared" si="11"/>
        <v>133</v>
      </c>
      <c r="D144" s="168" t="s">
        <v>404</v>
      </c>
      <c r="E144" s="169">
        <f t="shared" si="20"/>
        <v>100.686</v>
      </c>
      <c r="F144" s="182">
        <f t="shared" si="20"/>
        <v>99.686</v>
      </c>
      <c r="G144" s="171">
        <f t="shared" si="20"/>
        <v>55.722</v>
      </c>
      <c r="H144" s="172">
        <f t="shared" si="20"/>
        <v>1</v>
      </c>
      <c r="I144" s="173">
        <f t="shared" si="21"/>
        <v>90.686</v>
      </c>
      <c r="J144" s="171">
        <v>90.686</v>
      </c>
      <c r="K144" s="171">
        <v>55.722</v>
      </c>
      <c r="L144" s="174"/>
      <c r="M144" s="202"/>
      <c r="N144" s="171"/>
      <c r="O144" s="171"/>
      <c r="P144" s="172"/>
      <c r="Q144" s="173"/>
      <c r="R144" s="171"/>
      <c r="S144" s="171"/>
      <c r="T144" s="174"/>
      <c r="U144" s="173">
        <f>+V144+X144</f>
        <v>10</v>
      </c>
      <c r="V144" s="171">
        <v>9</v>
      </c>
      <c r="W144" s="171"/>
      <c r="X144" s="174">
        <v>1</v>
      </c>
    </row>
    <row r="145" spans="3:24" ht="12.75">
      <c r="C145" s="180">
        <v>134</v>
      </c>
      <c r="D145" s="168" t="s">
        <v>405</v>
      </c>
      <c r="E145" s="169">
        <f t="shared" si="20"/>
        <v>1181.079</v>
      </c>
      <c r="F145" s="182">
        <f t="shared" si="20"/>
        <v>1175.3890000000001</v>
      </c>
      <c r="G145" s="171">
        <f t="shared" si="20"/>
        <v>807.976</v>
      </c>
      <c r="H145" s="172">
        <f t="shared" si="20"/>
        <v>5.69</v>
      </c>
      <c r="I145" s="173">
        <f>+J145+L145</f>
        <v>302.455</v>
      </c>
      <c r="J145" s="171">
        <v>296.765</v>
      </c>
      <c r="K145" s="171">
        <v>183.374</v>
      </c>
      <c r="L145" s="174">
        <v>5.69</v>
      </c>
      <c r="M145" s="202"/>
      <c r="N145" s="171"/>
      <c r="O145" s="171"/>
      <c r="P145" s="176"/>
      <c r="Q145" s="173">
        <f>R145+T145</f>
        <v>839.624</v>
      </c>
      <c r="R145" s="171">
        <v>839.624</v>
      </c>
      <c r="S145" s="171">
        <v>624.602</v>
      </c>
      <c r="T145" s="174"/>
      <c r="U145" s="173">
        <f t="shared" si="18"/>
        <v>39</v>
      </c>
      <c r="V145" s="171">
        <v>39</v>
      </c>
      <c r="W145" s="171"/>
      <c r="X145" s="174"/>
    </row>
    <row r="146" spans="3:24" ht="12.75">
      <c r="C146" s="180">
        <f t="shared" si="11"/>
        <v>135</v>
      </c>
      <c r="D146" s="168" t="s">
        <v>143</v>
      </c>
      <c r="E146" s="169">
        <f t="shared" si="20"/>
        <v>744.85</v>
      </c>
      <c r="F146" s="182">
        <f t="shared" si="20"/>
        <v>744.85</v>
      </c>
      <c r="G146" s="171">
        <f t="shared" si="20"/>
        <v>480.98</v>
      </c>
      <c r="H146" s="172"/>
      <c r="I146" s="173">
        <f>+J146+L146</f>
        <v>276.029</v>
      </c>
      <c r="J146" s="171">
        <v>276.029</v>
      </c>
      <c r="K146" s="171">
        <v>141.018</v>
      </c>
      <c r="L146" s="174"/>
      <c r="M146" s="202"/>
      <c r="N146" s="171"/>
      <c r="O146" s="171"/>
      <c r="P146" s="176"/>
      <c r="Q146" s="173">
        <f t="shared" si="17"/>
        <v>453.821</v>
      </c>
      <c r="R146" s="171">
        <v>453.821</v>
      </c>
      <c r="S146" s="171">
        <v>339.962</v>
      </c>
      <c r="T146" s="174"/>
      <c r="U146" s="173">
        <f>+V146+X146</f>
        <v>15</v>
      </c>
      <c r="V146" s="171">
        <v>15</v>
      </c>
      <c r="W146" s="171"/>
      <c r="X146" s="174"/>
    </row>
    <row r="147" spans="3:24" ht="12.75">
      <c r="C147" s="180">
        <f t="shared" si="11"/>
        <v>136</v>
      </c>
      <c r="D147" s="168" t="s">
        <v>406</v>
      </c>
      <c r="E147" s="169">
        <f aca="true" t="shared" si="22" ref="E147:G148">I147+M147+Q147+U147</f>
        <v>37.66</v>
      </c>
      <c r="F147" s="182">
        <f t="shared" si="22"/>
        <v>37.66</v>
      </c>
      <c r="G147" s="171">
        <f t="shared" si="22"/>
        <v>26.903</v>
      </c>
      <c r="H147" s="172"/>
      <c r="I147" s="173">
        <f>J147+L147</f>
        <v>33.16</v>
      </c>
      <c r="J147" s="171">
        <v>33.16</v>
      </c>
      <c r="K147" s="171">
        <v>24.834</v>
      </c>
      <c r="L147" s="174"/>
      <c r="M147" s="202"/>
      <c r="N147" s="171"/>
      <c r="O147" s="171"/>
      <c r="P147" s="172"/>
      <c r="Q147" s="173"/>
      <c r="R147" s="171"/>
      <c r="S147" s="171"/>
      <c r="T147" s="174"/>
      <c r="U147" s="173">
        <f t="shared" si="18"/>
        <v>4.5</v>
      </c>
      <c r="V147" s="171">
        <v>4.5</v>
      </c>
      <c r="W147" s="171">
        <v>2.069</v>
      </c>
      <c r="X147" s="174"/>
    </row>
    <row r="148" spans="3:24" ht="12.75">
      <c r="C148" s="180">
        <f t="shared" si="11"/>
        <v>137</v>
      </c>
      <c r="D148" s="168" t="s">
        <v>407</v>
      </c>
      <c r="E148" s="169">
        <f t="shared" si="22"/>
        <v>400.329</v>
      </c>
      <c r="F148" s="182">
        <f t="shared" si="22"/>
        <v>400.329</v>
      </c>
      <c r="G148" s="171">
        <f t="shared" si="22"/>
        <v>259.841</v>
      </c>
      <c r="H148" s="172"/>
      <c r="I148" s="173">
        <f>J148+L148</f>
        <v>194.916</v>
      </c>
      <c r="J148" s="171">
        <v>194.916</v>
      </c>
      <c r="K148" s="171">
        <v>119.081</v>
      </c>
      <c r="L148" s="174"/>
      <c r="M148" s="202"/>
      <c r="N148" s="171"/>
      <c r="O148" s="171"/>
      <c r="P148" s="176"/>
      <c r="Q148" s="173">
        <f t="shared" si="17"/>
        <v>187.413</v>
      </c>
      <c r="R148" s="171">
        <v>187.413</v>
      </c>
      <c r="S148" s="171">
        <v>140.76</v>
      </c>
      <c r="T148" s="174"/>
      <c r="U148" s="173">
        <f t="shared" si="18"/>
        <v>18</v>
      </c>
      <c r="V148" s="171">
        <v>18</v>
      </c>
      <c r="W148" s="171"/>
      <c r="X148" s="174"/>
    </row>
    <row r="149" spans="3:24" ht="12.75">
      <c r="C149" s="180">
        <f t="shared" si="11"/>
        <v>138</v>
      </c>
      <c r="D149" s="168" t="s">
        <v>149</v>
      </c>
      <c r="E149" s="169">
        <f aca="true" t="shared" si="23" ref="E149:G151">+I149+M149+Q149+U149</f>
        <v>646.213</v>
      </c>
      <c r="F149" s="182">
        <f t="shared" si="23"/>
        <v>646.213</v>
      </c>
      <c r="G149" s="171">
        <f t="shared" si="23"/>
        <v>410.47200000000004</v>
      </c>
      <c r="H149" s="172"/>
      <c r="I149" s="173">
        <f>+J149+L149</f>
        <v>251.799</v>
      </c>
      <c r="J149" s="171">
        <v>251.799</v>
      </c>
      <c r="K149" s="171">
        <v>125.615</v>
      </c>
      <c r="L149" s="174"/>
      <c r="M149" s="202"/>
      <c r="N149" s="171"/>
      <c r="O149" s="171"/>
      <c r="P149" s="176"/>
      <c r="Q149" s="173">
        <f t="shared" si="17"/>
        <v>379.914</v>
      </c>
      <c r="R149" s="219">
        <v>379.914</v>
      </c>
      <c r="S149" s="171">
        <v>284.857</v>
      </c>
      <c r="T149" s="174"/>
      <c r="U149" s="173">
        <f t="shared" si="18"/>
        <v>14.5</v>
      </c>
      <c r="V149" s="171">
        <v>14.5</v>
      </c>
      <c r="W149" s="171"/>
      <c r="X149" s="174"/>
    </row>
    <row r="150" spans="3:24" ht="12.75">
      <c r="C150" s="180">
        <f t="shared" si="11"/>
        <v>139</v>
      </c>
      <c r="D150" s="220" t="s">
        <v>408</v>
      </c>
      <c r="E150" s="169">
        <f t="shared" si="23"/>
        <v>154.251</v>
      </c>
      <c r="F150" s="182">
        <f t="shared" si="23"/>
        <v>154.251</v>
      </c>
      <c r="G150" s="171">
        <f t="shared" si="23"/>
        <v>87.856</v>
      </c>
      <c r="H150" s="172"/>
      <c r="I150" s="173">
        <f>+J150</f>
        <v>102.159</v>
      </c>
      <c r="J150" s="171">
        <v>102.159</v>
      </c>
      <c r="K150" s="171">
        <v>54.658</v>
      </c>
      <c r="L150" s="174"/>
      <c r="M150" s="202"/>
      <c r="N150" s="171"/>
      <c r="O150" s="171"/>
      <c r="P150" s="172"/>
      <c r="Q150" s="173">
        <f t="shared" si="17"/>
        <v>44.892</v>
      </c>
      <c r="R150" s="171">
        <v>44.892</v>
      </c>
      <c r="S150" s="171">
        <v>33.198</v>
      </c>
      <c r="T150" s="174"/>
      <c r="U150" s="173">
        <f t="shared" si="18"/>
        <v>7.2</v>
      </c>
      <c r="V150" s="171">
        <v>7.2</v>
      </c>
      <c r="W150" s="171"/>
      <c r="X150" s="174"/>
    </row>
    <row r="151" spans="3:24" ht="12.75">
      <c r="C151" s="180">
        <v>140</v>
      </c>
      <c r="D151" s="168" t="s">
        <v>409</v>
      </c>
      <c r="E151" s="169">
        <f t="shared" si="23"/>
        <v>41.171</v>
      </c>
      <c r="F151" s="182">
        <f t="shared" si="23"/>
        <v>41.171</v>
      </c>
      <c r="G151" s="171">
        <f t="shared" si="23"/>
        <v>28.078000000000003</v>
      </c>
      <c r="H151" s="172"/>
      <c r="I151" s="173">
        <f>+J151</f>
        <v>39.659</v>
      </c>
      <c r="J151" s="171">
        <v>39.659</v>
      </c>
      <c r="K151" s="171">
        <v>27.382</v>
      </c>
      <c r="L151" s="174"/>
      <c r="M151" s="202"/>
      <c r="N151" s="171"/>
      <c r="O151" s="171"/>
      <c r="P151" s="172"/>
      <c r="Q151" s="173"/>
      <c r="R151" s="171"/>
      <c r="S151" s="171"/>
      <c r="T151" s="174"/>
      <c r="U151" s="173">
        <f t="shared" si="18"/>
        <v>1.512</v>
      </c>
      <c r="V151" s="171">
        <v>1.512</v>
      </c>
      <c r="W151" s="171">
        <v>0.696</v>
      </c>
      <c r="X151" s="174"/>
    </row>
    <row r="152" spans="3:24" ht="12.75">
      <c r="C152" s="180">
        <f t="shared" si="11"/>
        <v>141</v>
      </c>
      <c r="D152" s="168" t="s">
        <v>156</v>
      </c>
      <c r="E152" s="169">
        <f aca="true" t="shared" si="24" ref="E152:G153">I152+M152+Q152+U152</f>
        <v>660.677</v>
      </c>
      <c r="F152" s="182">
        <f t="shared" si="24"/>
        <v>659.548</v>
      </c>
      <c r="G152" s="171">
        <f t="shared" si="24"/>
        <v>439.84999999999997</v>
      </c>
      <c r="H152" s="172">
        <f>+L152+P152+T152+X152</f>
        <v>1.129</v>
      </c>
      <c r="I152" s="173">
        <f>J152+L152</f>
        <v>208.932</v>
      </c>
      <c r="J152" s="171">
        <v>207.803</v>
      </c>
      <c r="K152" s="171">
        <v>118.344</v>
      </c>
      <c r="L152" s="174">
        <v>1.129</v>
      </c>
      <c r="M152" s="202"/>
      <c r="N152" s="171"/>
      <c r="O152" s="171"/>
      <c r="P152" s="176"/>
      <c r="Q152" s="173">
        <f t="shared" si="17"/>
        <v>428.745</v>
      </c>
      <c r="R152" s="171">
        <v>428.745</v>
      </c>
      <c r="S152" s="171">
        <v>321.506</v>
      </c>
      <c r="T152" s="174"/>
      <c r="U152" s="173">
        <f t="shared" si="18"/>
        <v>23</v>
      </c>
      <c r="V152" s="171">
        <v>23</v>
      </c>
      <c r="W152" s="171"/>
      <c r="X152" s="174"/>
    </row>
    <row r="153" spans="3:24" ht="12.75">
      <c r="C153" s="180">
        <f t="shared" si="11"/>
        <v>142</v>
      </c>
      <c r="D153" s="168" t="s">
        <v>410</v>
      </c>
      <c r="E153" s="169">
        <f t="shared" si="24"/>
        <v>34.462</v>
      </c>
      <c r="F153" s="182">
        <f t="shared" si="24"/>
        <v>34.462</v>
      </c>
      <c r="G153" s="171">
        <f t="shared" si="24"/>
        <v>25.736</v>
      </c>
      <c r="H153" s="172"/>
      <c r="I153" s="173">
        <f>J153+L153</f>
        <v>32.862</v>
      </c>
      <c r="J153" s="171">
        <v>32.862</v>
      </c>
      <c r="K153" s="171">
        <v>25</v>
      </c>
      <c r="L153" s="174"/>
      <c r="M153" s="202"/>
      <c r="N153" s="171"/>
      <c r="O153" s="171"/>
      <c r="P153" s="172"/>
      <c r="Q153" s="173"/>
      <c r="R153" s="171"/>
      <c r="S153" s="171"/>
      <c r="T153" s="174"/>
      <c r="U153" s="173">
        <f t="shared" si="18"/>
        <v>1.6</v>
      </c>
      <c r="V153" s="171">
        <v>1.6</v>
      </c>
      <c r="W153" s="171">
        <v>0.736</v>
      </c>
      <c r="X153" s="174"/>
    </row>
    <row r="154" spans="3:24" ht="12.75">
      <c r="C154" s="180">
        <f t="shared" si="11"/>
        <v>143</v>
      </c>
      <c r="D154" s="168" t="s">
        <v>411</v>
      </c>
      <c r="E154" s="169">
        <f aca="true" t="shared" si="25" ref="E154:H163">+I154+M154+Q154+U154</f>
        <v>778.9019999999999</v>
      </c>
      <c r="F154" s="182">
        <f t="shared" si="25"/>
        <v>778.9019999999999</v>
      </c>
      <c r="G154" s="171">
        <f t="shared" si="25"/>
        <v>465.164</v>
      </c>
      <c r="H154" s="172"/>
      <c r="I154" s="173">
        <f aca="true" t="shared" si="26" ref="I154:I161">+J154</f>
        <v>341.571</v>
      </c>
      <c r="J154" s="171">
        <v>341.571</v>
      </c>
      <c r="K154" s="171">
        <v>160.738</v>
      </c>
      <c r="L154" s="178"/>
      <c r="M154" s="202"/>
      <c r="N154" s="171"/>
      <c r="O154" s="171"/>
      <c r="P154" s="176"/>
      <c r="Q154" s="173">
        <f t="shared" si="17"/>
        <v>405.931</v>
      </c>
      <c r="R154" s="171">
        <v>405.931</v>
      </c>
      <c r="S154" s="171">
        <v>304.426</v>
      </c>
      <c r="T154" s="178"/>
      <c r="U154" s="173">
        <f t="shared" si="18"/>
        <v>31.4</v>
      </c>
      <c r="V154" s="171">
        <v>31.4</v>
      </c>
      <c r="W154" s="171"/>
      <c r="X154" s="174"/>
    </row>
    <row r="155" spans="3:24" ht="12.75">
      <c r="C155" s="180">
        <f t="shared" si="11"/>
        <v>144</v>
      </c>
      <c r="D155" s="168" t="s">
        <v>200</v>
      </c>
      <c r="E155" s="169">
        <f t="shared" si="25"/>
        <v>325.79599999999994</v>
      </c>
      <c r="F155" s="182">
        <f t="shared" si="25"/>
        <v>325.79599999999994</v>
      </c>
      <c r="G155" s="171">
        <f t="shared" si="25"/>
        <v>207.632</v>
      </c>
      <c r="H155" s="172"/>
      <c r="I155" s="173">
        <f>J155+L155</f>
        <v>16.977</v>
      </c>
      <c r="J155" s="171">
        <v>16.977</v>
      </c>
      <c r="K155" s="171"/>
      <c r="L155" s="174"/>
      <c r="M155" s="202">
        <f>N155+P155</f>
        <v>136.1</v>
      </c>
      <c r="N155" s="171">
        <v>136.1</v>
      </c>
      <c r="O155" s="179">
        <v>82.593</v>
      </c>
      <c r="P155" s="172"/>
      <c r="Q155" s="173">
        <f t="shared" si="17"/>
        <v>165.319</v>
      </c>
      <c r="R155" s="171">
        <v>165.319</v>
      </c>
      <c r="S155" s="171">
        <v>125.039</v>
      </c>
      <c r="T155" s="174"/>
      <c r="U155" s="173">
        <f t="shared" si="18"/>
        <v>7.4</v>
      </c>
      <c r="V155" s="171">
        <v>7.4</v>
      </c>
      <c r="W155" s="171"/>
      <c r="X155" s="174"/>
    </row>
    <row r="156" spans="3:24" ht="12.75">
      <c r="C156" s="180">
        <v>145</v>
      </c>
      <c r="D156" s="168" t="s">
        <v>412</v>
      </c>
      <c r="E156" s="169">
        <f t="shared" si="25"/>
        <v>406.804</v>
      </c>
      <c r="F156" s="182">
        <f t="shared" si="25"/>
        <v>406.804</v>
      </c>
      <c r="G156" s="171">
        <f t="shared" si="25"/>
        <v>294.001</v>
      </c>
      <c r="H156" s="172"/>
      <c r="I156" s="173">
        <f t="shared" si="26"/>
        <v>352.599</v>
      </c>
      <c r="J156" s="171">
        <v>352.599</v>
      </c>
      <c r="K156" s="171">
        <v>261.885</v>
      </c>
      <c r="L156" s="178"/>
      <c r="M156" s="202"/>
      <c r="N156" s="171"/>
      <c r="O156" s="171"/>
      <c r="P156" s="176"/>
      <c r="Q156" s="173">
        <f t="shared" si="17"/>
        <v>25.705</v>
      </c>
      <c r="R156" s="171">
        <v>25.705</v>
      </c>
      <c r="S156" s="171">
        <v>19.7</v>
      </c>
      <c r="T156" s="174"/>
      <c r="U156" s="173">
        <f>+V156+X156</f>
        <v>28.5</v>
      </c>
      <c r="V156" s="171">
        <v>28.5</v>
      </c>
      <c r="W156" s="171">
        <v>12.416</v>
      </c>
      <c r="X156" s="174"/>
    </row>
    <row r="157" spans="3:24" ht="12.75">
      <c r="C157" s="180">
        <f t="shared" si="11"/>
        <v>146</v>
      </c>
      <c r="D157" s="168" t="s">
        <v>179</v>
      </c>
      <c r="E157" s="169">
        <f t="shared" si="25"/>
        <v>119.569</v>
      </c>
      <c r="F157" s="182">
        <f t="shared" si="25"/>
        <v>119.569</v>
      </c>
      <c r="G157" s="171">
        <f t="shared" si="25"/>
        <v>86.772</v>
      </c>
      <c r="H157" s="172"/>
      <c r="I157" s="173">
        <f t="shared" si="26"/>
        <v>94.294</v>
      </c>
      <c r="J157" s="171">
        <v>94.294</v>
      </c>
      <c r="K157" s="171">
        <v>71.525</v>
      </c>
      <c r="L157" s="178"/>
      <c r="M157" s="202"/>
      <c r="N157" s="171"/>
      <c r="O157" s="171"/>
      <c r="P157" s="176"/>
      <c r="Q157" s="173">
        <f t="shared" si="17"/>
        <v>13.775</v>
      </c>
      <c r="R157" s="171">
        <v>13.775</v>
      </c>
      <c r="S157" s="171">
        <v>10.557</v>
      </c>
      <c r="T157" s="174"/>
      <c r="U157" s="173">
        <f>V157+X157</f>
        <v>11.5</v>
      </c>
      <c r="V157" s="171">
        <v>11.5</v>
      </c>
      <c r="W157" s="171">
        <v>4.69</v>
      </c>
      <c r="X157" s="174"/>
    </row>
    <row r="158" spans="3:24" ht="12.75">
      <c r="C158" s="180">
        <f t="shared" si="11"/>
        <v>147</v>
      </c>
      <c r="D158" s="221" t="s">
        <v>167</v>
      </c>
      <c r="E158" s="169">
        <f t="shared" si="25"/>
        <v>86.653</v>
      </c>
      <c r="F158" s="182">
        <f t="shared" si="25"/>
        <v>86.653</v>
      </c>
      <c r="G158" s="171">
        <f t="shared" si="25"/>
        <v>47.442</v>
      </c>
      <c r="H158" s="172"/>
      <c r="I158" s="173">
        <f t="shared" si="26"/>
        <v>65.653</v>
      </c>
      <c r="J158" s="171">
        <v>65.653</v>
      </c>
      <c r="K158" s="171">
        <v>47.442</v>
      </c>
      <c r="L158" s="178"/>
      <c r="M158" s="202"/>
      <c r="N158" s="171"/>
      <c r="O158" s="171"/>
      <c r="P158" s="176"/>
      <c r="Q158" s="173"/>
      <c r="R158" s="171"/>
      <c r="S158" s="171"/>
      <c r="T158" s="174"/>
      <c r="U158" s="173">
        <f>V158+X158</f>
        <v>21</v>
      </c>
      <c r="V158" s="171">
        <v>21</v>
      </c>
      <c r="W158" s="171"/>
      <c r="X158" s="174"/>
    </row>
    <row r="159" spans="3:24" ht="12.75">
      <c r="C159" s="180">
        <v>148</v>
      </c>
      <c r="D159" s="221" t="s">
        <v>169</v>
      </c>
      <c r="E159" s="169">
        <f t="shared" si="25"/>
        <v>90.529</v>
      </c>
      <c r="F159" s="182">
        <f t="shared" si="25"/>
        <v>90.529</v>
      </c>
      <c r="G159" s="171">
        <f t="shared" si="25"/>
        <v>67.105</v>
      </c>
      <c r="H159" s="172"/>
      <c r="I159" s="173">
        <f t="shared" si="26"/>
        <v>31.66</v>
      </c>
      <c r="J159" s="171">
        <v>31.66</v>
      </c>
      <c r="K159" s="171">
        <v>22.754</v>
      </c>
      <c r="L159" s="178"/>
      <c r="M159" s="202"/>
      <c r="N159" s="171"/>
      <c r="O159" s="171"/>
      <c r="P159" s="176"/>
      <c r="Q159" s="173">
        <f t="shared" si="17"/>
        <v>57.869</v>
      </c>
      <c r="R159" s="171">
        <v>57.869</v>
      </c>
      <c r="S159" s="171">
        <v>44.351</v>
      </c>
      <c r="T159" s="174"/>
      <c r="U159" s="173">
        <f>V159+X159</f>
        <v>1</v>
      </c>
      <c r="V159" s="171">
        <v>1</v>
      </c>
      <c r="W159" s="171"/>
      <c r="X159" s="174"/>
    </row>
    <row r="160" spans="3:24" ht="12.75">
      <c r="C160" s="180">
        <v>149</v>
      </c>
      <c r="D160" s="200" t="s">
        <v>413</v>
      </c>
      <c r="E160" s="169">
        <f t="shared" si="25"/>
        <v>264.784</v>
      </c>
      <c r="F160" s="182">
        <f>+J160+N160+R160+V160</f>
        <v>264.784</v>
      </c>
      <c r="G160" s="171">
        <f t="shared" si="25"/>
        <v>165.41</v>
      </c>
      <c r="H160" s="172"/>
      <c r="I160" s="206">
        <f t="shared" si="26"/>
        <v>192.781</v>
      </c>
      <c r="J160" s="204">
        <v>192.781</v>
      </c>
      <c r="K160" s="204">
        <v>122.568</v>
      </c>
      <c r="L160" s="211"/>
      <c r="M160" s="202"/>
      <c r="N160" s="171"/>
      <c r="O160" s="171"/>
      <c r="P160" s="176"/>
      <c r="Q160" s="173">
        <f t="shared" si="17"/>
        <v>56.303</v>
      </c>
      <c r="R160" s="171">
        <v>56.303</v>
      </c>
      <c r="S160" s="171">
        <v>41.646</v>
      </c>
      <c r="T160" s="174"/>
      <c r="U160" s="173">
        <f>V160+X160</f>
        <v>15.7</v>
      </c>
      <c r="V160" s="171">
        <v>15.7</v>
      </c>
      <c r="W160" s="171">
        <v>1.196</v>
      </c>
      <c r="X160" s="174"/>
    </row>
    <row r="161" spans="3:24" ht="13.5" thickBot="1">
      <c r="C161" s="180">
        <v>150</v>
      </c>
      <c r="D161" s="222" t="s">
        <v>414</v>
      </c>
      <c r="E161" s="223">
        <f t="shared" si="25"/>
        <v>95.747</v>
      </c>
      <c r="F161" s="224">
        <f t="shared" si="25"/>
        <v>95.747</v>
      </c>
      <c r="G161" s="225">
        <f t="shared" si="25"/>
        <v>62.983000000000004</v>
      </c>
      <c r="H161" s="226"/>
      <c r="I161" s="227">
        <f t="shared" si="26"/>
        <v>67.658</v>
      </c>
      <c r="J161" s="225">
        <v>67.658</v>
      </c>
      <c r="K161" s="225">
        <v>44.805</v>
      </c>
      <c r="L161" s="228"/>
      <c r="M161" s="223"/>
      <c r="N161" s="225"/>
      <c r="O161" s="225"/>
      <c r="P161" s="229"/>
      <c r="Q161" s="173">
        <f t="shared" si="17"/>
        <v>24.589</v>
      </c>
      <c r="R161" s="171">
        <v>24.589</v>
      </c>
      <c r="S161" s="171">
        <v>18.178</v>
      </c>
      <c r="T161" s="174"/>
      <c r="U161" s="227">
        <f>V161+X161</f>
        <v>3.5</v>
      </c>
      <c r="V161" s="230">
        <v>3.5</v>
      </c>
      <c r="W161" s="225"/>
      <c r="X161" s="231"/>
    </row>
    <row r="162" spans="3:24" ht="13.5" hidden="1" thickBot="1">
      <c r="C162" s="232">
        <v>144</v>
      </c>
      <c r="D162" s="233" t="s">
        <v>282</v>
      </c>
      <c r="E162" s="212">
        <f t="shared" si="25"/>
        <v>12693.383999999998</v>
      </c>
      <c r="F162" s="213">
        <f t="shared" si="25"/>
        <v>12681.564999999999</v>
      </c>
      <c r="G162" s="214">
        <f t="shared" si="25"/>
        <v>8236.387999999997</v>
      </c>
      <c r="H162" s="215">
        <f t="shared" si="25"/>
        <v>11.819</v>
      </c>
      <c r="I162" s="234">
        <f>J162+L162</f>
        <v>5817.796000000001</v>
      </c>
      <c r="J162" s="235">
        <f>SUM(J128:J161)+J93+J94</f>
        <v>5807.977000000001</v>
      </c>
      <c r="K162" s="235">
        <f>SUM(K128:K161)+K93+K94</f>
        <v>3611.0589999999997</v>
      </c>
      <c r="L162" s="236">
        <f>SUM(L128:L161)</f>
        <v>9.819</v>
      </c>
      <c r="M162" s="237">
        <f>N162+P162</f>
        <v>239.86199999999997</v>
      </c>
      <c r="N162" s="235">
        <f>SUM(N128:N161)+N83</f>
        <v>239.86199999999997</v>
      </c>
      <c r="O162" s="235">
        <f>SUM(O128:O161)+O83</f>
        <v>82.593</v>
      </c>
      <c r="P162" s="238"/>
      <c r="Q162" s="234">
        <f>R162+T162</f>
        <v>6048.399999999998</v>
      </c>
      <c r="R162" s="235">
        <f>SUM(R128:R161)+R83+R106</f>
        <v>6048.399999999998</v>
      </c>
      <c r="S162" s="235">
        <f>SUM(S128:S161)+S83+S106</f>
        <v>4518.932999999998</v>
      </c>
      <c r="T162" s="236"/>
      <c r="U162" s="234">
        <f>U83+SUM(U128:U161)</f>
        <v>587.326</v>
      </c>
      <c r="V162" s="235">
        <f>SUM(V128:V161)+V83</f>
        <v>585.326</v>
      </c>
      <c r="W162" s="235">
        <f>SUM(W128:W161)+W83</f>
        <v>23.803000000000004</v>
      </c>
      <c r="X162" s="239">
        <f>SUM(X128:X161)</f>
        <v>2</v>
      </c>
    </row>
    <row r="163" spans="3:24" ht="13.5" thickBot="1">
      <c r="C163" s="240">
        <v>151</v>
      </c>
      <c r="D163" s="241" t="s">
        <v>415</v>
      </c>
      <c r="E163" s="242">
        <f t="shared" si="25"/>
        <v>27232.234</v>
      </c>
      <c r="F163" s="243">
        <f>+J163+N163+R163+V163</f>
        <v>26160.989</v>
      </c>
      <c r="G163" s="244">
        <f t="shared" si="25"/>
        <v>13102.212999999998</v>
      </c>
      <c r="H163" s="245">
        <f t="shared" si="25"/>
        <v>1071.245</v>
      </c>
      <c r="I163" s="246">
        <f>J163+L163</f>
        <v>17279.940000000002</v>
      </c>
      <c r="J163" s="244">
        <f aca="true" t="shared" si="27" ref="J163:O163">J127+J162</f>
        <v>16233.795000000004</v>
      </c>
      <c r="K163" s="244">
        <f t="shared" si="27"/>
        <v>7221.598999999999</v>
      </c>
      <c r="L163" s="247">
        <f t="shared" si="27"/>
        <v>1046.145</v>
      </c>
      <c r="M163" s="248">
        <f t="shared" si="27"/>
        <v>2830.13</v>
      </c>
      <c r="N163" s="249">
        <f t="shared" si="27"/>
        <v>2830.13</v>
      </c>
      <c r="O163" s="249">
        <f t="shared" si="27"/>
        <v>1212.854</v>
      </c>
      <c r="P163" s="249"/>
      <c r="Q163" s="250">
        <f>Q162</f>
        <v>6048.399999999998</v>
      </c>
      <c r="R163" s="249">
        <f>R162</f>
        <v>6048.399999999998</v>
      </c>
      <c r="S163" s="249">
        <f>S162</f>
        <v>4518.932999999998</v>
      </c>
      <c r="T163" s="251"/>
      <c r="U163" s="252">
        <f>U127+U162</f>
        <v>1073.7640000000001</v>
      </c>
      <c r="V163" s="249">
        <f>V127+V162</f>
        <v>1048.664</v>
      </c>
      <c r="W163" s="249">
        <f>W127+W162</f>
        <v>148.827</v>
      </c>
      <c r="X163" s="251">
        <f>X127+X162</f>
        <v>25.1</v>
      </c>
    </row>
    <row r="166" ht="12.75">
      <c r="D166" s="14" t="s">
        <v>416</v>
      </c>
    </row>
    <row r="167" ht="12.75">
      <c r="D167" s="14" t="s">
        <v>549</v>
      </c>
    </row>
    <row r="168" ht="12.75">
      <c r="D168" s="253" t="s">
        <v>545</v>
      </c>
    </row>
    <row r="169" ht="12.75">
      <c r="D169" s="14" t="s">
        <v>417</v>
      </c>
    </row>
  </sheetData>
  <sheetProtection/>
  <mergeCells count="25">
    <mergeCell ref="L9:L10"/>
    <mergeCell ref="H2:L2"/>
    <mergeCell ref="D5:Q5"/>
    <mergeCell ref="E6:K6"/>
    <mergeCell ref="M8:M10"/>
    <mergeCell ref="P9:P10"/>
    <mergeCell ref="C8:C10"/>
    <mergeCell ref="D8:D10"/>
    <mergeCell ref="E8:E10"/>
    <mergeCell ref="F8:H8"/>
    <mergeCell ref="I8:I10"/>
    <mergeCell ref="R9:S9"/>
    <mergeCell ref="J8:L8"/>
    <mergeCell ref="F9:G9"/>
    <mergeCell ref="H9:H10"/>
    <mergeCell ref="J9:K9"/>
    <mergeCell ref="T9:T10"/>
    <mergeCell ref="V9:W9"/>
    <mergeCell ref="X9:X10"/>
    <mergeCell ref="N8:P8"/>
    <mergeCell ref="Q8:Q10"/>
    <mergeCell ref="R8:T8"/>
    <mergeCell ref="U8:U10"/>
    <mergeCell ref="V8:X8"/>
    <mergeCell ref="N9:O9"/>
  </mergeCells>
  <printOptions/>
  <pageMargins left="0.35433070866141736" right="0" top="0.7874015748031497" bottom="0.4724409448818898" header="0.5118110236220472" footer="0.5118110236220472"/>
  <pageSetup fitToHeight="0" fitToWidth="1" horizontalDpi="600" verticalDpi="600" orientation="landscape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214"/>
  <sheetViews>
    <sheetView zoomScalePageLayoutView="0" workbookViewId="0" topLeftCell="A16">
      <selection activeCell="M216" sqref="M216"/>
    </sheetView>
  </sheetViews>
  <sheetFormatPr defaultColWidth="9.140625" defaultRowHeight="12.75"/>
  <cols>
    <col min="1" max="1" width="4.57421875" style="0" customWidth="1"/>
    <col min="2" max="2" width="41.8515625" style="0" customWidth="1"/>
    <col min="3" max="3" width="10.421875" style="0" customWidth="1"/>
    <col min="4" max="4" width="10.57421875" style="0" customWidth="1"/>
    <col min="5" max="5" width="9.57421875" style="0" customWidth="1"/>
    <col min="6" max="6" width="8.28125" style="0" customWidth="1"/>
    <col min="7" max="8" width="9.57421875" style="0" customWidth="1"/>
    <col min="9" max="9" width="9.421875" style="0" customWidth="1"/>
    <col min="10" max="10" width="7.421875" style="0" customWidth="1"/>
    <col min="11" max="11" width="8.28125" style="0" customWidth="1"/>
    <col min="12" max="12" width="8.57421875" style="0" customWidth="1"/>
    <col min="13" max="13" width="9.421875" style="0" customWidth="1"/>
    <col min="14" max="14" width="8.57421875" style="0" customWidth="1"/>
    <col min="15" max="15" width="8.421875" style="0" customWidth="1"/>
    <col min="16" max="16" width="8.7109375" style="0" customWidth="1"/>
    <col min="17" max="17" width="8.57421875" style="0" customWidth="1"/>
    <col min="18" max="18" width="6.00390625" style="0" customWidth="1"/>
    <col min="19" max="19" width="8.28125" style="0" customWidth="1"/>
    <col min="20" max="20" width="8.00390625" style="0" customWidth="1"/>
    <col min="21" max="21" width="7.421875" style="0" customWidth="1"/>
    <col min="22" max="22" width="6.421875" style="0" customWidth="1"/>
  </cols>
  <sheetData>
    <row r="2" ht="12.75">
      <c r="R2" s="144" t="s">
        <v>172</v>
      </c>
    </row>
    <row r="3" spans="3:22" ht="12.75">
      <c r="C3" s="749" t="s">
        <v>546</v>
      </c>
      <c r="D3" s="749"/>
      <c r="E3" s="749"/>
      <c r="F3" s="749"/>
      <c r="G3" s="749"/>
      <c r="H3" s="749"/>
      <c r="I3" s="749"/>
      <c r="J3" s="749"/>
      <c r="P3" s="144"/>
      <c r="R3" s="108" t="s">
        <v>547</v>
      </c>
      <c r="S3" s="12"/>
      <c r="T3" s="12"/>
      <c r="U3" s="13"/>
      <c r="V3" s="13"/>
    </row>
    <row r="4" spans="2:18" ht="12.75">
      <c r="B4" s="254"/>
      <c r="C4" s="749" t="s">
        <v>418</v>
      </c>
      <c r="D4" s="749"/>
      <c r="E4" s="749"/>
      <c r="F4" s="749"/>
      <c r="G4" s="749"/>
      <c r="H4" s="749"/>
      <c r="I4" s="749"/>
      <c r="P4" s="108"/>
      <c r="Q4" s="12"/>
      <c r="R4" s="144" t="s">
        <v>419</v>
      </c>
    </row>
    <row r="5" spans="16:20" ht="13.5" thickBot="1">
      <c r="P5" s="144"/>
      <c r="T5" s="34" t="s">
        <v>420</v>
      </c>
    </row>
    <row r="6" spans="1:22" ht="12.75">
      <c r="A6" s="760"/>
      <c r="B6" s="761" t="s">
        <v>307</v>
      </c>
      <c r="C6" s="764" t="s">
        <v>308</v>
      </c>
      <c r="D6" s="758" t="s">
        <v>309</v>
      </c>
      <c r="E6" s="758"/>
      <c r="F6" s="759"/>
      <c r="G6" s="764" t="s">
        <v>310</v>
      </c>
      <c r="H6" s="758" t="s">
        <v>309</v>
      </c>
      <c r="I6" s="758"/>
      <c r="J6" s="732"/>
      <c r="K6" s="755" t="s">
        <v>548</v>
      </c>
      <c r="L6" s="758" t="s">
        <v>309</v>
      </c>
      <c r="M6" s="758"/>
      <c r="N6" s="759"/>
      <c r="O6" s="755" t="s">
        <v>311</v>
      </c>
      <c r="P6" s="758" t="s">
        <v>309</v>
      </c>
      <c r="Q6" s="758"/>
      <c r="R6" s="759"/>
      <c r="S6" s="755" t="s">
        <v>312</v>
      </c>
      <c r="T6" s="758" t="s">
        <v>309</v>
      </c>
      <c r="U6" s="758"/>
      <c r="V6" s="759"/>
    </row>
    <row r="7" spans="1:22" ht="12.75">
      <c r="A7" s="714"/>
      <c r="B7" s="762"/>
      <c r="C7" s="765"/>
      <c r="D7" s="753" t="s">
        <v>313</v>
      </c>
      <c r="E7" s="753"/>
      <c r="F7" s="754" t="s">
        <v>314</v>
      </c>
      <c r="G7" s="765"/>
      <c r="H7" s="753" t="s">
        <v>313</v>
      </c>
      <c r="I7" s="753"/>
      <c r="J7" s="730" t="s">
        <v>314</v>
      </c>
      <c r="K7" s="756"/>
      <c r="L7" s="753" t="s">
        <v>313</v>
      </c>
      <c r="M7" s="753"/>
      <c r="N7" s="754" t="s">
        <v>314</v>
      </c>
      <c r="O7" s="756"/>
      <c r="P7" s="753" t="s">
        <v>313</v>
      </c>
      <c r="Q7" s="753"/>
      <c r="R7" s="754" t="s">
        <v>314</v>
      </c>
      <c r="S7" s="756"/>
      <c r="T7" s="753" t="s">
        <v>313</v>
      </c>
      <c r="U7" s="753"/>
      <c r="V7" s="754" t="s">
        <v>314</v>
      </c>
    </row>
    <row r="8" spans="1:22" ht="48.75" thickBot="1">
      <c r="A8" s="714"/>
      <c r="B8" s="763"/>
      <c r="C8" s="766"/>
      <c r="D8" s="255" t="s">
        <v>308</v>
      </c>
      <c r="E8" s="256" t="s">
        <v>315</v>
      </c>
      <c r="F8" s="728"/>
      <c r="G8" s="766"/>
      <c r="H8" s="255" t="s">
        <v>308</v>
      </c>
      <c r="I8" s="256" t="s">
        <v>315</v>
      </c>
      <c r="J8" s="744"/>
      <c r="K8" s="757"/>
      <c r="L8" s="255" t="s">
        <v>308</v>
      </c>
      <c r="M8" s="256" t="s">
        <v>315</v>
      </c>
      <c r="N8" s="728"/>
      <c r="O8" s="757"/>
      <c r="P8" s="255" t="s">
        <v>308</v>
      </c>
      <c r="Q8" s="256" t="s">
        <v>315</v>
      </c>
      <c r="R8" s="728"/>
      <c r="S8" s="757"/>
      <c r="T8" s="255" t="s">
        <v>308</v>
      </c>
      <c r="U8" s="256" t="s">
        <v>315</v>
      </c>
      <c r="V8" s="728"/>
    </row>
    <row r="9" spans="1:22" ht="30.75" thickBot="1">
      <c r="A9" s="257">
        <v>1</v>
      </c>
      <c r="B9" s="258" t="s">
        <v>421</v>
      </c>
      <c r="C9" s="248">
        <f aca="true" t="shared" si="0" ref="C9:F25">G9+K9+O9+S9</f>
        <v>0</v>
      </c>
      <c r="D9" s="244">
        <f t="shared" si="0"/>
        <v>0</v>
      </c>
      <c r="E9" s="244">
        <f t="shared" si="0"/>
        <v>0</v>
      </c>
      <c r="F9" s="248">
        <f t="shared" si="0"/>
        <v>0</v>
      </c>
      <c r="G9" s="259">
        <f>G13+G17+G18+G20+G25+G28+G31+SUM(G33:G43)+G23+G10</f>
        <v>0</v>
      </c>
      <c r="H9" s="260">
        <f>H13+H17+H18+H20+H25+H28+H31+SUM(H33:H43)+H23+H10</f>
        <v>0</v>
      </c>
      <c r="I9" s="260">
        <f>I13+I17+I18+I20+I25+I28+I31+SUM(I33:I43)+I23+I10</f>
        <v>0</v>
      </c>
      <c r="J9" s="261">
        <f>J13+J17+J18+J20+J25+J28+J31+SUM(J33:J43)+J23+J10</f>
        <v>0</v>
      </c>
      <c r="K9" s="260">
        <f>K13+K17+K18+K20+K25+K28+K31+SUM(K33:K43)</f>
        <v>0</v>
      </c>
      <c r="L9" s="244">
        <f>L13+L18+SUM(L33:L43)</f>
        <v>0</v>
      </c>
      <c r="M9" s="244">
        <f>M13+M17+M18+M20+M25+M28+M31+SUM(M33:M43)</f>
        <v>0</v>
      </c>
      <c r="N9" s="249"/>
      <c r="O9" s="259"/>
      <c r="P9" s="244"/>
      <c r="Q9" s="244"/>
      <c r="R9" s="251"/>
      <c r="S9" s="259">
        <f>S13+S17+S18+S20+S25+S28+S31+SUM(S33:S43)</f>
        <v>0</v>
      </c>
      <c r="T9" s="244">
        <f>T20+SUM(T34:T43)</f>
        <v>0</v>
      </c>
      <c r="U9" s="244">
        <f>U20+SUM(U34:U43)</f>
        <v>0</v>
      </c>
      <c r="V9" s="251"/>
    </row>
    <row r="10" spans="1:22" ht="12.75">
      <c r="A10" s="262">
        <v>2</v>
      </c>
      <c r="B10" s="263" t="s">
        <v>316</v>
      </c>
      <c r="C10" s="264">
        <f t="shared" si="0"/>
        <v>0</v>
      </c>
      <c r="D10" s="264">
        <f>H10+L10+P10+T10</f>
        <v>0</v>
      </c>
      <c r="E10" s="264">
        <f>I10+M10+Q10+U10</f>
        <v>0</v>
      </c>
      <c r="F10" s="265"/>
      <c r="G10" s="266">
        <f>G11+G12</f>
        <v>0</v>
      </c>
      <c r="H10" s="267">
        <f>H11+H12</f>
        <v>0</v>
      </c>
      <c r="I10" s="267">
        <f>I11+I12</f>
        <v>0</v>
      </c>
      <c r="J10" s="268"/>
      <c r="K10" s="264"/>
      <c r="L10" s="269"/>
      <c r="M10" s="269"/>
      <c r="N10" s="270"/>
      <c r="O10" s="271"/>
      <c r="P10" s="269"/>
      <c r="Q10" s="269"/>
      <c r="R10" s="272"/>
      <c r="S10" s="271"/>
      <c r="T10" s="269"/>
      <c r="U10" s="269"/>
      <c r="V10" s="272"/>
    </row>
    <row r="11" spans="1:22" ht="12.75">
      <c r="A11" s="262">
        <v>3</v>
      </c>
      <c r="B11" s="155" t="s">
        <v>317</v>
      </c>
      <c r="C11" s="156">
        <f t="shared" si="0"/>
        <v>0</v>
      </c>
      <c r="D11" s="156">
        <f>H11+L11+P11+T11</f>
        <v>0</v>
      </c>
      <c r="E11" s="156">
        <f>I11+M11+Q11+U11</f>
        <v>0</v>
      </c>
      <c r="F11" s="157"/>
      <c r="G11" s="158">
        <f>H11+J11</f>
        <v>0</v>
      </c>
      <c r="H11" s="159"/>
      <c r="I11" s="159"/>
      <c r="J11" s="272"/>
      <c r="K11" s="273"/>
      <c r="L11" s="269"/>
      <c r="M11" s="269"/>
      <c r="N11" s="273"/>
      <c r="O11" s="274"/>
      <c r="P11" s="269"/>
      <c r="Q11" s="269"/>
      <c r="R11" s="275"/>
      <c r="S11" s="274"/>
      <c r="T11" s="269"/>
      <c r="U11" s="269"/>
      <c r="V11" s="275"/>
    </row>
    <row r="12" spans="1:22" ht="12.75">
      <c r="A12" s="262">
        <v>4</v>
      </c>
      <c r="B12" s="164" t="s">
        <v>318</v>
      </c>
      <c r="C12" s="156">
        <f t="shared" si="0"/>
        <v>0</v>
      </c>
      <c r="D12" s="156">
        <f t="shared" si="0"/>
        <v>0</v>
      </c>
      <c r="E12" s="165">
        <f t="shared" si="0"/>
        <v>0</v>
      </c>
      <c r="F12" s="157"/>
      <c r="G12" s="158">
        <f>H12+J12</f>
        <v>0</v>
      </c>
      <c r="H12" s="166"/>
      <c r="I12" s="159"/>
      <c r="J12" s="272"/>
      <c r="K12" s="273"/>
      <c r="L12" s="269"/>
      <c r="M12" s="269"/>
      <c r="N12" s="273"/>
      <c r="O12" s="274"/>
      <c r="P12" s="269"/>
      <c r="Q12" s="269"/>
      <c r="R12" s="275"/>
      <c r="S12" s="274"/>
      <c r="T12" s="269"/>
      <c r="U12" s="269"/>
      <c r="V12" s="275"/>
    </row>
    <row r="13" spans="1:22" ht="12.75">
      <c r="A13" s="262">
        <v>5</v>
      </c>
      <c r="B13" s="276" t="s">
        <v>422</v>
      </c>
      <c r="C13" s="264">
        <f t="shared" si="0"/>
        <v>0</v>
      </c>
      <c r="D13" s="269">
        <f aca="true" t="shared" si="1" ref="D13:J13">SUM(D14:D16)</f>
        <v>0</v>
      </c>
      <c r="E13" s="269">
        <f t="shared" si="1"/>
        <v>0</v>
      </c>
      <c r="F13" s="270">
        <f t="shared" si="1"/>
        <v>0</v>
      </c>
      <c r="G13" s="271">
        <f t="shared" si="1"/>
        <v>0</v>
      </c>
      <c r="H13" s="269">
        <f t="shared" si="1"/>
        <v>0</v>
      </c>
      <c r="I13" s="269">
        <f t="shared" si="1"/>
        <v>0</v>
      </c>
      <c r="J13" s="272">
        <f t="shared" si="1"/>
        <v>0</v>
      </c>
      <c r="K13" s="273">
        <f>K14+K15+K16</f>
        <v>0</v>
      </c>
      <c r="L13" s="171">
        <f>L14+L15+L16</f>
        <v>0</v>
      </c>
      <c r="M13" s="171">
        <f>M14+M15+M16</f>
        <v>0</v>
      </c>
      <c r="N13" s="273"/>
      <c r="O13" s="274"/>
      <c r="P13" s="269"/>
      <c r="Q13" s="269"/>
      <c r="R13" s="275"/>
      <c r="S13" s="274"/>
      <c r="T13" s="269"/>
      <c r="U13" s="269"/>
      <c r="V13" s="275"/>
    </row>
    <row r="14" spans="1:22" ht="12.75">
      <c r="A14" s="277">
        <f>+A13+1</f>
        <v>6</v>
      </c>
      <c r="B14" s="189" t="s">
        <v>423</v>
      </c>
      <c r="C14" s="156">
        <f t="shared" si="0"/>
        <v>0</v>
      </c>
      <c r="D14" s="165">
        <f t="shared" si="0"/>
        <v>0</v>
      </c>
      <c r="E14" s="165">
        <f t="shared" si="0"/>
        <v>0</v>
      </c>
      <c r="F14" s="165">
        <f t="shared" si="0"/>
        <v>0</v>
      </c>
      <c r="G14" s="158">
        <f aca="true" t="shared" si="2" ref="G14:G24">H14+J14</f>
        <v>0</v>
      </c>
      <c r="H14" s="165"/>
      <c r="I14" s="278"/>
      <c r="J14" s="279"/>
      <c r="K14" s="156">
        <f>L14+N14</f>
        <v>0</v>
      </c>
      <c r="L14" s="280"/>
      <c r="M14" s="278"/>
      <c r="N14" s="281"/>
      <c r="O14" s="282"/>
      <c r="P14" s="280"/>
      <c r="Q14" s="280"/>
      <c r="R14" s="279"/>
      <c r="S14" s="158"/>
      <c r="T14" s="280"/>
      <c r="U14" s="280"/>
      <c r="V14" s="279"/>
    </row>
    <row r="15" spans="1:22" ht="12.75">
      <c r="A15" s="277">
        <v>7</v>
      </c>
      <c r="B15" s="189" t="s">
        <v>424</v>
      </c>
      <c r="C15" s="156">
        <f t="shared" si="0"/>
        <v>0</v>
      </c>
      <c r="D15" s="280">
        <f t="shared" si="0"/>
        <v>0</v>
      </c>
      <c r="E15" s="280"/>
      <c r="F15" s="270"/>
      <c r="G15" s="158">
        <f t="shared" si="2"/>
        <v>0</v>
      </c>
      <c r="H15" s="280"/>
      <c r="I15" s="280"/>
      <c r="J15" s="279"/>
      <c r="K15" s="169"/>
      <c r="L15" s="280"/>
      <c r="M15" s="280"/>
      <c r="N15" s="281"/>
      <c r="O15" s="282"/>
      <c r="P15" s="280"/>
      <c r="Q15" s="280"/>
      <c r="R15" s="279"/>
      <c r="S15" s="282"/>
      <c r="T15" s="280"/>
      <c r="U15" s="280"/>
      <c r="V15" s="279"/>
    </row>
    <row r="16" spans="1:22" ht="12.75">
      <c r="A16" s="277">
        <f>+A15+1</f>
        <v>8</v>
      </c>
      <c r="B16" s="189" t="s">
        <v>425</v>
      </c>
      <c r="C16" s="156">
        <f t="shared" si="0"/>
        <v>0</v>
      </c>
      <c r="D16" s="280">
        <f t="shared" si="0"/>
        <v>0</v>
      </c>
      <c r="E16" s="280"/>
      <c r="F16" s="270"/>
      <c r="G16" s="158">
        <f t="shared" si="2"/>
        <v>0</v>
      </c>
      <c r="H16" s="280"/>
      <c r="I16" s="280"/>
      <c r="J16" s="279"/>
      <c r="K16" s="169"/>
      <c r="L16" s="280"/>
      <c r="M16" s="280"/>
      <c r="N16" s="281"/>
      <c r="O16" s="282"/>
      <c r="P16" s="280"/>
      <c r="Q16" s="280"/>
      <c r="R16" s="279"/>
      <c r="S16" s="282"/>
      <c r="T16" s="280"/>
      <c r="U16" s="280"/>
      <c r="V16" s="279"/>
    </row>
    <row r="17" spans="1:22" ht="12.75">
      <c r="A17" s="277">
        <v>9</v>
      </c>
      <c r="B17" s="168" t="s">
        <v>426</v>
      </c>
      <c r="C17" s="169">
        <f t="shared" si="0"/>
        <v>0</v>
      </c>
      <c r="D17" s="171">
        <f t="shared" si="0"/>
        <v>0</v>
      </c>
      <c r="E17" s="171">
        <f>I17+M17+Q17+U17</f>
        <v>0</v>
      </c>
      <c r="F17" s="281"/>
      <c r="G17" s="173">
        <f t="shared" si="2"/>
        <v>0</v>
      </c>
      <c r="H17" s="171"/>
      <c r="I17" s="171"/>
      <c r="J17" s="279"/>
      <c r="K17" s="169"/>
      <c r="L17" s="280"/>
      <c r="M17" s="280"/>
      <c r="N17" s="281"/>
      <c r="O17" s="282"/>
      <c r="P17" s="280"/>
      <c r="Q17" s="280"/>
      <c r="R17" s="279"/>
      <c r="S17" s="282"/>
      <c r="T17" s="280"/>
      <c r="U17" s="280"/>
      <c r="V17" s="279"/>
    </row>
    <row r="18" spans="1:22" ht="12.75">
      <c r="A18" s="277">
        <v>10</v>
      </c>
      <c r="B18" s="168" t="s">
        <v>427</v>
      </c>
      <c r="C18" s="169">
        <f t="shared" si="0"/>
        <v>0</v>
      </c>
      <c r="D18" s="171">
        <f t="shared" si="0"/>
        <v>0</v>
      </c>
      <c r="E18" s="171"/>
      <c r="F18" s="281"/>
      <c r="G18" s="173"/>
      <c r="H18" s="283"/>
      <c r="I18" s="171"/>
      <c r="J18" s="284"/>
      <c r="K18" s="283">
        <f>K19</f>
        <v>0</v>
      </c>
      <c r="L18" s="171">
        <f>L19</f>
        <v>0</v>
      </c>
      <c r="M18" s="280"/>
      <c r="N18" s="281"/>
      <c r="O18" s="282"/>
      <c r="P18" s="280"/>
      <c r="Q18" s="280"/>
      <c r="R18" s="279"/>
      <c r="S18" s="282"/>
      <c r="T18" s="280"/>
      <c r="U18" s="280"/>
      <c r="V18" s="279"/>
    </row>
    <row r="19" spans="1:22" ht="12.75">
      <c r="A19" s="277">
        <v>11</v>
      </c>
      <c r="B19" s="189" t="s">
        <v>428</v>
      </c>
      <c r="C19" s="156">
        <f t="shared" si="0"/>
        <v>0</v>
      </c>
      <c r="D19" s="165">
        <f t="shared" si="0"/>
        <v>0</v>
      </c>
      <c r="E19" s="171"/>
      <c r="F19" s="281"/>
      <c r="G19" s="158"/>
      <c r="H19" s="186"/>
      <c r="I19" s="171"/>
      <c r="J19" s="284"/>
      <c r="K19" s="186">
        <f>L19+M19+N19</f>
        <v>0</v>
      </c>
      <c r="L19" s="280"/>
      <c r="M19" s="280"/>
      <c r="N19" s="281"/>
      <c r="O19" s="282"/>
      <c r="P19" s="280"/>
      <c r="Q19" s="280"/>
      <c r="R19" s="279"/>
      <c r="S19" s="282"/>
      <c r="T19" s="280"/>
      <c r="U19" s="280"/>
      <c r="V19" s="279"/>
    </row>
    <row r="20" spans="1:22" ht="12.75">
      <c r="A20" s="277">
        <v>12</v>
      </c>
      <c r="B20" s="168" t="s">
        <v>256</v>
      </c>
      <c r="C20" s="169">
        <f t="shared" si="0"/>
        <v>0</v>
      </c>
      <c r="D20" s="171">
        <f t="shared" si="0"/>
        <v>0</v>
      </c>
      <c r="E20" s="171"/>
      <c r="F20" s="172"/>
      <c r="G20" s="184">
        <f t="shared" si="2"/>
        <v>0</v>
      </c>
      <c r="H20" s="171">
        <f>H21+H22</f>
        <v>0</v>
      </c>
      <c r="I20" s="171"/>
      <c r="J20" s="185"/>
      <c r="K20" s="283"/>
      <c r="L20" s="171"/>
      <c r="M20" s="171"/>
      <c r="N20" s="283"/>
      <c r="O20" s="184"/>
      <c r="P20" s="171"/>
      <c r="Q20" s="171"/>
      <c r="R20" s="185"/>
      <c r="S20" s="184">
        <f>S21+S22</f>
        <v>0</v>
      </c>
      <c r="T20" s="171">
        <f>T21+T22</f>
        <v>0</v>
      </c>
      <c r="U20" s="171"/>
      <c r="V20" s="174"/>
    </row>
    <row r="21" spans="1:22" ht="12.75">
      <c r="A21" s="277">
        <v>13</v>
      </c>
      <c r="B21" s="189" t="s">
        <v>429</v>
      </c>
      <c r="C21" s="156">
        <f t="shared" si="0"/>
        <v>0</v>
      </c>
      <c r="D21" s="280">
        <f t="shared" si="0"/>
        <v>0</v>
      </c>
      <c r="E21" s="280"/>
      <c r="F21" s="281"/>
      <c r="G21" s="158">
        <f t="shared" si="2"/>
        <v>0</v>
      </c>
      <c r="H21" s="280"/>
      <c r="I21" s="280"/>
      <c r="J21" s="279"/>
      <c r="K21" s="169"/>
      <c r="L21" s="281"/>
      <c r="M21" s="280"/>
      <c r="N21" s="281"/>
      <c r="O21" s="282"/>
      <c r="P21" s="280"/>
      <c r="Q21" s="280"/>
      <c r="R21" s="279"/>
      <c r="S21" s="282"/>
      <c r="T21" s="280"/>
      <c r="U21" s="280"/>
      <c r="V21" s="279"/>
    </row>
    <row r="22" spans="1:22" ht="15.75">
      <c r="A22" s="277">
        <v>14</v>
      </c>
      <c r="B22" s="189" t="s">
        <v>430</v>
      </c>
      <c r="C22" s="156">
        <f t="shared" si="0"/>
        <v>0</v>
      </c>
      <c r="D22" s="280">
        <f t="shared" si="0"/>
        <v>0</v>
      </c>
      <c r="E22" s="280"/>
      <c r="F22" s="281"/>
      <c r="G22" s="285"/>
      <c r="H22" s="280"/>
      <c r="I22" s="280"/>
      <c r="J22" s="279"/>
      <c r="K22" s="286"/>
      <c r="L22" s="281"/>
      <c r="M22" s="280"/>
      <c r="N22" s="281"/>
      <c r="O22" s="282"/>
      <c r="P22" s="280"/>
      <c r="Q22" s="280"/>
      <c r="R22" s="279"/>
      <c r="S22" s="158">
        <f>T22+V22</f>
        <v>0</v>
      </c>
      <c r="T22" s="280"/>
      <c r="U22" s="280"/>
      <c r="V22" s="279"/>
    </row>
    <row r="23" spans="1:22" ht="12.75">
      <c r="A23" s="277">
        <v>15</v>
      </c>
      <c r="B23" s="168" t="s">
        <v>431</v>
      </c>
      <c r="C23" s="169">
        <f t="shared" si="0"/>
        <v>0</v>
      </c>
      <c r="D23" s="171">
        <f t="shared" si="0"/>
        <v>0</v>
      </c>
      <c r="E23" s="171">
        <f t="shared" si="0"/>
        <v>0</v>
      </c>
      <c r="F23" s="172"/>
      <c r="G23" s="173">
        <f t="shared" si="2"/>
        <v>0</v>
      </c>
      <c r="H23" s="171">
        <f>H24</f>
        <v>0</v>
      </c>
      <c r="I23" s="171">
        <f>I24</f>
        <v>0</v>
      </c>
      <c r="J23" s="284"/>
      <c r="K23" s="287"/>
      <c r="L23" s="281"/>
      <c r="M23" s="280"/>
      <c r="N23" s="281"/>
      <c r="O23" s="282"/>
      <c r="P23" s="280"/>
      <c r="Q23" s="280"/>
      <c r="R23" s="279"/>
      <c r="S23" s="282"/>
      <c r="T23" s="280"/>
      <c r="U23" s="280"/>
      <c r="V23" s="279"/>
    </row>
    <row r="24" spans="1:22" ht="12.75">
      <c r="A24" s="277">
        <v>16</v>
      </c>
      <c r="B24" s="189" t="s">
        <v>432</v>
      </c>
      <c r="C24" s="156">
        <f t="shared" si="0"/>
        <v>0</v>
      </c>
      <c r="D24" s="280">
        <f t="shared" si="0"/>
        <v>0</v>
      </c>
      <c r="E24" s="280">
        <f t="shared" si="0"/>
        <v>0</v>
      </c>
      <c r="F24" s="281"/>
      <c r="G24" s="158">
        <f t="shared" si="2"/>
        <v>0</v>
      </c>
      <c r="H24" s="280"/>
      <c r="I24" s="280"/>
      <c r="J24" s="284"/>
      <c r="K24" s="287"/>
      <c r="L24" s="281"/>
      <c r="M24" s="280"/>
      <c r="N24" s="281"/>
      <c r="O24" s="282"/>
      <c r="P24" s="280"/>
      <c r="Q24" s="280"/>
      <c r="R24" s="279"/>
      <c r="S24" s="282"/>
      <c r="T24" s="280"/>
      <c r="U24" s="280"/>
      <c r="V24" s="279"/>
    </row>
    <row r="25" spans="1:22" ht="12.75">
      <c r="A25" s="277">
        <v>17</v>
      </c>
      <c r="B25" s="168" t="s">
        <v>433</v>
      </c>
      <c r="C25" s="169">
        <f t="shared" si="0"/>
        <v>0</v>
      </c>
      <c r="D25" s="171">
        <f t="shared" si="0"/>
        <v>0</v>
      </c>
      <c r="E25" s="171"/>
      <c r="F25" s="172"/>
      <c r="G25" s="184">
        <f>G26+G27</f>
        <v>0</v>
      </c>
      <c r="H25" s="171">
        <f>H26+H27</f>
        <v>0</v>
      </c>
      <c r="I25" s="171"/>
      <c r="J25" s="185"/>
      <c r="K25" s="287"/>
      <c r="L25" s="280"/>
      <c r="M25" s="280"/>
      <c r="N25" s="281"/>
      <c r="O25" s="282"/>
      <c r="P25" s="280"/>
      <c r="Q25" s="280"/>
      <c r="R25" s="279"/>
      <c r="S25" s="282"/>
      <c r="T25" s="280"/>
      <c r="U25" s="280"/>
      <c r="V25" s="279"/>
    </row>
    <row r="26" spans="1:22" ht="24">
      <c r="A26" s="277">
        <v>18</v>
      </c>
      <c r="B26" s="288" t="s">
        <v>434</v>
      </c>
      <c r="C26" s="156">
        <f aca="true" t="shared" si="3" ref="C26:E54">G26+K26+O26+S26</f>
        <v>0</v>
      </c>
      <c r="D26" s="280">
        <f t="shared" si="3"/>
        <v>0</v>
      </c>
      <c r="E26" s="280"/>
      <c r="F26" s="281"/>
      <c r="G26" s="289">
        <f>H26+J26</f>
        <v>0</v>
      </c>
      <c r="H26" s="280"/>
      <c r="I26" s="280"/>
      <c r="J26" s="284"/>
      <c r="K26" s="287"/>
      <c r="L26" s="280"/>
      <c r="M26" s="280"/>
      <c r="N26" s="281"/>
      <c r="O26" s="282"/>
      <c r="P26" s="280"/>
      <c r="Q26" s="280"/>
      <c r="R26" s="279"/>
      <c r="S26" s="282"/>
      <c r="T26" s="280"/>
      <c r="U26" s="280"/>
      <c r="V26" s="279"/>
    </row>
    <row r="27" spans="1:22" ht="25.5">
      <c r="A27" s="277">
        <v>19</v>
      </c>
      <c r="B27" s="290" t="s">
        <v>435</v>
      </c>
      <c r="C27" s="156">
        <f t="shared" si="3"/>
        <v>0</v>
      </c>
      <c r="D27" s="280">
        <f t="shared" si="3"/>
        <v>0</v>
      </c>
      <c r="E27" s="280"/>
      <c r="F27" s="281"/>
      <c r="G27" s="289">
        <f>H27+J27</f>
        <v>0</v>
      </c>
      <c r="H27" s="280"/>
      <c r="I27" s="280"/>
      <c r="J27" s="284"/>
      <c r="K27" s="287"/>
      <c r="L27" s="280"/>
      <c r="M27" s="280"/>
      <c r="N27" s="281"/>
      <c r="O27" s="282"/>
      <c r="P27" s="280"/>
      <c r="Q27" s="280"/>
      <c r="R27" s="279"/>
      <c r="S27" s="282"/>
      <c r="T27" s="280"/>
      <c r="U27" s="280"/>
      <c r="V27" s="279"/>
    </row>
    <row r="28" spans="1:22" ht="12.75">
      <c r="A28" s="277">
        <f>+A27+1</f>
        <v>20</v>
      </c>
      <c r="B28" s="168" t="s">
        <v>436</v>
      </c>
      <c r="C28" s="169">
        <f t="shared" si="3"/>
        <v>0</v>
      </c>
      <c r="D28" s="171">
        <f t="shared" si="3"/>
        <v>0</v>
      </c>
      <c r="E28" s="280"/>
      <c r="F28" s="281"/>
      <c r="G28" s="184">
        <f>G29+G30</f>
        <v>0</v>
      </c>
      <c r="H28" s="171">
        <f>H29+H30</f>
        <v>0</v>
      </c>
      <c r="I28" s="280"/>
      <c r="J28" s="284"/>
      <c r="K28" s="287"/>
      <c r="L28" s="280"/>
      <c r="M28" s="280"/>
      <c r="N28" s="281"/>
      <c r="O28" s="282"/>
      <c r="P28" s="280"/>
      <c r="Q28" s="280"/>
      <c r="R28" s="279"/>
      <c r="S28" s="282"/>
      <c r="T28" s="280"/>
      <c r="U28" s="280"/>
      <c r="V28" s="279"/>
    </row>
    <row r="29" spans="1:22" ht="12.75">
      <c r="A29" s="277">
        <f>+A28+1</f>
        <v>21</v>
      </c>
      <c r="B29" s="291" t="s">
        <v>437</v>
      </c>
      <c r="C29" s="156">
        <f t="shared" si="3"/>
        <v>0</v>
      </c>
      <c r="D29" s="280">
        <f t="shared" si="3"/>
        <v>0</v>
      </c>
      <c r="E29" s="280"/>
      <c r="F29" s="281"/>
      <c r="G29" s="289">
        <f>H29+J29</f>
        <v>0</v>
      </c>
      <c r="H29" s="280"/>
      <c r="I29" s="280"/>
      <c r="J29" s="284"/>
      <c r="K29" s="287"/>
      <c r="L29" s="280"/>
      <c r="M29" s="280"/>
      <c r="N29" s="281"/>
      <c r="O29" s="282"/>
      <c r="P29" s="280"/>
      <c r="Q29" s="280"/>
      <c r="R29" s="279"/>
      <c r="S29" s="282"/>
      <c r="T29" s="280"/>
      <c r="U29" s="280"/>
      <c r="V29" s="279"/>
    </row>
    <row r="30" spans="1:22" ht="12.75">
      <c r="A30" s="277">
        <f>+A29+1</f>
        <v>22</v>
      </c>
      <c r="B30" s="189" t="s">
        <v>438</v>
      </c>
      <c r="C30" s="156">
        <f t="shared" si="3"/>
        <v>0</v>
      </c>
      <c r="D30" s="280">
        <f t="shared" si="3"/>
        <v>0</v>
      </c>
      <c r="E30" s="280"/>
      <c r="F30" s="281"/>
      <c r="G30" s="289">
        <f>H30+J30</f>
        <v>0</v>
      </c>
      <c r="H30" s="280"/>
      <c r="I30" s="280"/>
      <c r="J30" s="284"/>
      <c r="K30" s="287"/>
      <c r="L30" s="280"/>
      <c r="M30" s="280"/>
      <c r="N30" s="281"/>
      <c r="O30" s="282"/>
      <c r="P30" s="280"/>
      <c r="Q30" s="280"/>
      <c r="R30" s="279"/>
      <c r="S30" s="282"/>
      <c r="T30" s="280"/>
      <c r="U30" s="280"/>
      <c r="V30" s="279"/>
    </row>
    <row r="31" spans="1:22" ht="12.75">
      <c r="A31" s="277">
        <f>+A30+1</f>
        <v>23</v>
      </c>
      <c r="B31" s="168" t="s">
        <v>439</v>
      </c>
      <c r="C31" s="169">
        <f t="shared" si="3"/>
        <v>0</v>
      </c>
      <c r="D31" s="171">
        <f t="shared" si="3"/>
        <v>0</v>
      </c>
      <c r="E31" s="280"/>
      <c r="F31" s="281"/>
      <c r="G31" s="184">
        <f>H31</f>
        <v>0</v>
      </c>
      <c r="H31" s="171">
        <f>H32</f>
        <v>0</v>
      </c>
      <c r="I31" s="280"/>
      <c r="J31" s="284"/>
      <c r="K31" s="287"/>
      <c r="L31" s="280"/>
      <c r="M31" s="280"/>
      <c r="N31" s="281"/>
      <c r="O31" s="282"/>
      <c r="P31" s="280"/>
      <c r="Q31" s="280"/>
      <c r="R31" s="279"/>
      <c r="S31" s="282"/>
      <c r="T31" s="280"/>
      <c r="U31" s="280"/>
      <c r="V31" s="279"/>
    </row>
    <row r="32" spans="1:22" ht="12.75">
      <c r="A32" s="277">
        <f>+A31+1</f>
        <v>24</v>
      </c>
      <c r="B32" s="189" t="s">
        <v>440</v>
      </c>
      <c r="C32" s="156">
        <f t="shared" si="3"/>
        <v>0</v>
      </c>
      <c r="D32" s="280">
        <f t="shared" si="3"/>
        <v>0</v>
      </c>
      <c r="E32" s="280"/>
      <c r="F32" s="281"/>
      <c r="G32" s="282">
        <f aca="true" t="shared" si="4" ref="G32:G43">H32+J32</f>
        <v>0</v>
      </c>
      <c r="H32" s="280"/>
      <c r="I32" s="280"/>
      <c r="J32" s="279"/>
      <c r="K32" s="286"/>
      <c r="L32" s="280"/>
      <c r="M32" s="280"/>
      <c r="N32" s="281"/>
      <c r="O32" s="282"/>
      <c r="P32" s="280"/>
      <c r="Q32" s="280"/>
      <c r="R32" s="279"/>
      <c r="S32" s="282"/>
      <c r="T32" s="280"/>
      <c r="U32" s="280"/>
      <c r="V32" s="279"/>
    </row>
    <row r="33" spans="1:22" ht="12.75">
      <c r="A33" s="277">
        <v>25</v>
      </c>
      <c r="B33" s="168" t="s">
        <v>82</v>
      </c>
      <c r="C33" s="169">
        <f t="shared" si="3"/>
        <v>0</v>
      </c>
      <c r="D33" s="171">
        <f t="shared" si="3"/>
        <v>0</v>
      </c>
      <c r="E33" s="171">
        <f t="shared" si="3"/>
        <v>0</v>
      </c>
      <c r="F33" s="172"/>
      <c r="G33" s="173">
        <f t="shared" si="4"/>
        <v>0</v>
      </c>
      <c r="H33" s="171"/>
      <c r="I33" s="171"/>
      <c r="J33" s="174"/>
      <c r="K33" s="169">
        <f>L33+N33</f>
        <v>0</v>
      </c>
      <c r="L33" s="171"/>
      <c r="M33" s="179"/>
      <c r="N33" s="172"/>
      <c r="O33" s="173"/>
      <c r="P33" s="171"/>
      <c r="Q33" s="171"/>
      <c r="R33" s="174"/>
      <c r="S33" s="173"/>
      <c r="T33" s="171"/>
      <c r="U33" s="171"/>
      <c r="V33" s="174"/>
    </row>
    <row r="34" spans="1:22" ht="12.75">
      <c r="A34" s="277">
        <v>26</v>
      </c>
      <c r="B34" s="168" t="s">
        <v>114</v>
      </c>
      <c r="C34" s="169">
        <f t="shared" si="3"/>
        <v>0</v>
      </c>
      <c r="D34" s="171">
        <f t="shared" si="3"/>
        <v>0</v>
      </c>
      <c r="E34" s="171">
        <f t="shared" si="3"/>
        <v>0</v>
      </c>
      <c r="F34" s="172"/>
      <c r="G34" s="173">
        <f t="shared" si="4"/>
        <v>0</v>
      </c>
      <c r="H34" s="171"/>
      <c r="I34" s="171"/>
      <c r="J34" s="174"/>
      <c r="K34" s="169">
        <f aca="true" t="shared" si="5" ref="K34:K43">L34+N34</f>
        <v>0</v>
      </c>
      <c r="L34" s="171"/>
      <c r="M34" s="171"/>
      <c r="N34" s="176"/>
      <c r="O34" s="173"/>
      <c r="P34" s="171"/>
      <c r="Q34" s="171"/>
      <c r="R34" s="174"/>
      <c r="S34" s="173">
        <f aca="true" t="shared" si="6" ref="S34:S43">T34+V34</f>
        <v>0</v>
      </c>
      <c r="T34" s="171"/>
      <c r="U34" s="171"/>
      <c r="V34" s="178"/>
    </row>
    <row r="35" spans="1:22" ht="12.75">
      <c r="A35" s="277">
        <f aca="true" t="shared" si="7" ref="A35:A43">+A34+1</f>
        <v>27</v>
      </c>
      <c r="B35" s="168" t="s">
        <v>115</v>
      </c>
      <c r="C35" s="169">
        <f t="shared" si="3"/>
        <v>0</v>
      </c>
      <c r="D35" s="171">
        <f t="shared" si="3"/>
        <v>0</v>
      </c>
      <c r="E35" s="171">
        <f t="shared" si="3"/>
        <v>0</v>
      </c>
      <c r="F35" s="172"/>
      <c r="G35" s="173">
        <f t="shared" si="4"/>
        <v>0</v>
      </c>
      <c r="H35" s="171"/>
      <c r="I35" s="171"/>
      <c r="J35" s="178"/>
      <c r="K35" s="169">
        <f t="shared" si="5"/>
        <v>0</v>
      </c>
      <c r="L35" s="171"/>
      <c r="M35" s="171"/>
      <c r="N35" s="176"/>
      <c r="O35" s="173"/>
      <c r="P35" s="171"/>
      <c r="Q35" s="171"/>
      <c r="R35" s="174"/>
      <c r="S35" s="173">
        <f t="shared" si="6"/>
        <v>0</v>
      </c>
      <c r="T35" s="171"/>
      <c r="U35" s="171"/>
      <c r="V35" s="174"/>
    </row>
    <row r="36" spans="1:22" ht="12.75">
      <c r="A36" s="277">
        <f t="shared" si="7"/>
        <v>28</v>
      </c>
      <c r="B36" s="168" t="s">
        <v>116</v>
      </c>
      <c r="C36" s="169">
        <f t="shared" si="3"/>
        <v>0</v>
      </c>
      <c r="D36" s="171">
        <f t="shared" si="3"/>
        <v>0</v>
      </c>
      <c r="E36" s="171">
        <f t="shared" si="3"/>
        <v>0</v>
      </c>
      <c r="F36" s="172"/>
      <c r="G36" s="173">
        <f t="shared" si="4"/>
        <v>0</v>
      </c>
      <c r="H36" s="171"/>
      <c r="I36" s="171"/>
      <c r="J36" s="178"/>
      <c r="K36" s="169">
        <f t="shared" si="5"/>
        <v>0</v>
      </c>
      <c r="L36" s="171"/>
      <c r="M36" s="171"/>
      <c r="N36" s="176"/>
      <c r="O36" s="173"/>
      <c r="P36" s="171"/>
      <c r="Q36" s="171"/>
      <c r="R36" s="174"/>
      <c r="S36" s="173">
        <f t="shared" si="6"/>
        <v>0</v>
      </c>
      <c r="T36" s="171"/>
      <c r="U36" s="171"/>
      <c r="V36" s="178"/>
    </row>
    <row r="37" spans="1:22" ht="12.75">
      <c r="A37" s="277">
        <f t="shared" si="7"/>
        <v>29</v>
      </c>
      <c r="B37" s="168" t="s">
        <v>117</v>
      </c>
      <c r="C37" s="169">
        <f t="shared" si="3"/>
        <v>0</v>
      </c>
      <c r="D37" s="171">
        <f t="shared" si="3"/>
        <v>0</v>
      </c>
      <c r="E37" s="171">
        <f t="shared" si="3"/>
        <v>0</v>
      </c>
      <c r="F37" s="172"/>
      <c r="G37" s="173">
        <f t="shared" si="4"/>
        <v>0</v>
      </c>
      <c r="H37" s="171"/>
      <c r="I37" s="171"/>
      <c r="J37" s="178"/>
      <c r="K37" s="169">
        <f t="shared" si="5"/>
        <v>0</v>
      </c>
      <c r="L37" s="171"/>
      <c r="M37" s="171"/>
      <c r="N37" s="176"/>
      <c r="O37" s="173"/>
      <c r="P37" s="171"/>
      <c r="Q37" s="171"/>
      <c r="R37" s="174"/>
      <c r="S37" s="173">
        <f t="shared" si="6"/>
        <v>0</v>
      </c>
      <c r="T37" s="171"/>
      <c r="U37" s="171"/>
      <c r="V37" s="178"/>
    </row>
    <row r="38" spans="1:22" ht="12.75">
      <c r="A38" s="277">
        <f t="shared" si="7"/>
        <v>30</v>
      </c>
      <c r="B38" s="168" t="s">
        <v>118</v>
      </c>
      <c r="C38" s="169">
        <f t="shared" si="3"/>
        <v>0</v>
      </c>
      <c r="D38" s="171">
        <f t="shared" si="3"/>
        <v>0</v>
      </c>
      <c r="E38" s="171">
        <f t="shared" si="3"/>
        <v>0</v>
      </c>
      <c r="F38" s="172"/>
      <c r="G38" s="173">
        <f t="shared" si="4"/>
        <v>0</v>
      </c>
      <c r="H38" s="171"/>
      <c r="I38" s="171"/>
      <c r="J38" s="178"/>
      <c r="K38" s="169">
        <f t="shared" si="5"/>
        <v>0</v>
      </c>
      <c r="L38" s="171"/>
      <c r="M38" s="171"/>
      <c r="N38" s="176"/>
      <c r="O38" s="173"/>
      <c r="P38" s="171"/>
      <c r="Q38" s="171"/>
      <c r="R38" s="174"/>
      <c r="S38" s="173">
        <f t="shared" si="6"/>
        <v>0</v>
      </c>
      <c r="T38" s="171"/>
      <c r="U38" s="171"/>
      <c r="V38" s="178"/>
    </row>
    <row r="39" spans="1:22" ht="12.75">
      <c r="A39" s="277">
        <f t="shared" si="7"/>
        <v>31</v>
      </c>
      <c r="B39" s="168" t="s">
        <v>119</v>
      </c>
      <c r="C39" s="169">
        <f t="shared" si="3"/>
        <v>0</v>
      </c>
      <c r="D39" s="171">
        <f t="shared" si="3"/>
        <v>0</v>
      </c>
      <c r="E39" s="171">
        <f t="shared" si="3"/>
        <v>0</v>
      </c>
      <c r="F39" s="172"/>
      <c r="G39" s="173">
        <f t="shared" si="4"/>
        <v>0</v>
      </c>
      <c r="H39" s="171"/>
      <c r="I39" s="171"/>
      <c r="J39" s="174"/>
      <c r="K39" s="169">
        <f t="shared" si="5"/>
        <v>0</v>
      </c>
      <c r="L39" s="171"/>
      <c r="M39" s="171"/>
      <c r="N39" s="176"/>
      <c r="O39" s="173"/>
      <c r="P39" s="171"/>
      <c r="Q39" s="171"/>
      <c r="R39" s="174"/>
      <c r="S39" s="173">
        <f t="shared" si="6"/>
        <v>0</v>
      </c>
      <c r="T39" s="171"/>
      <c r="U39" s="171"/>
      <c r="V39" s="178"/>
    </row>
    <row r="40" spans="1:22" ht="12.75">
      <c r="A40" s="277">
        <f t="shared" si="7"/>
        <v>32</v>
      </c>
      <c r="B40" s="168" t="s">
        <v>120</v>
      </c>
      <c r="C40" s="169">
        <f t="shared" si="3"/>
        <v>0</v>
      </c>
      <c r="D40" s="171">
        <f t="shared" si="3"/>
        <v>0</v>
      </c>
      <c r="E40" s="171">
        <f t="shared" si="3"/>
        <v>0</v>
      </c>
      <c r="F40" s="172"/>
      <c r="G40" s="173">
        <f t="shared" si="4"/>
        <v>0</v>
      </c>
      <c r="H40" s="171"/>
      <c r="I40" s="171"/>
      <c r="J40" s="178"/>
      <c r="K40" s="169">
        <f t="shared" si="5"/>
        <v>0</v>
      </c>
      <c r="L40" s="171"/>
      <c r="M40" s="171"/>
      <c r="N40" s="176"/>
      <c r="O40" s="173"/>
      <c r="P40" s="171"/>
      <c r="Q40" s="171"/>
      <c r="R40" s="174"/>
      <c r="S40" s="173">
        <f t="shared" si="6"/>
        <v>0</v>
      </c>
      <c r="T40" s="171"/>
      <c r="U40" s="171"/>
      <c r="V40" s="178"/>
    </row>
    <row r="41" spans="1:22" ht="12.75">
      <c r="A41" s="277">
        <f t="shared" si="7"/>
        <v>33</v>
      </c>
      <c r="B41" s="168" t="s">
        <v>121</v>
      </c>
      <c r="C41" s="169">
        <f t="shared" si="3"/>
        <v>0</v>
      </c>
      <c r="D41" s="171">
        <f t="shared" si="3"/>
        <v>0</v>
      </c>
      <c r="E41" s="171">
        <f t="shared" si="3"/>
        <v>0</v>
      </c>
      <c r="F41" s="172"/>
      <c r="G41" s="173">
        <f t="shared" si="4"/>
        <v>0</v>
      </c>
      <c r="H41" s="171"/>
      <c r="I41" s="171"/>
      <c r="J41" s="178"/>
      <c r="K41" s="169">
        <f t="shared" si="5"/>
        <v>0</v>
      </c>
      <c r="L41" s="171"/>
      <c r="M41" s="171"/>
      <c r="N41" s="176"/>
      <c r="O41" s="173"/>
      <c r="P41" s="171"/>
      <c r="Q41" s="171"/>
      <c r="R41" s="174"/>
      <c r="S41" s="173">
        <f t="shared" si="6"/>
        <v>0</v>
      </c>
      <c r="T41" s="171"/>
      <c r="U41" s="171"/>
      <c r="V41" s="178"/>
    </row>
    <row r="42" spans="1:22" ht="12.75">
      <c r="A42" s="277">
        <f t="shared" si="7"/>
        <v>34</v>
      </c>
      <c r="B42" s="168" t="s">
        <v>175</v>
      </c>
      <c r="C42" s="169">
        <f t="shared" si="3"/>
        <v>0</v>
      </c>
      <c r="D42" s="171">
        <f t="shared" si="3"/>
        <v>0</v>
      </c>
      <c r="E42" s="171">
        <f t="shared" si="3"/>
        <v>0</v>
      </c>
      <c r="F42" s="172"/>
      <c r="G42" s="173">
        <f t="shared" si="4"/>
        <v>0</v>
      </c>
      <c r="H42" s="171"/>
      <c r="I42" s="171"/>
      <c r="J42" s="174"/>
      <c r="K42" s="169">
        <f t="shared" si="5"/>
        <v>0</v>
      </c>
      <c r="L42" s="171"/>
      <c r="M42" s="171"/>
      <c r="N42" s="176"/>
      <c r="O42" s="173"/>
      <c r="P42" s="171"/>
      <c r="Q42" s="171"/>
      <c r="R42" s="174"/>
      <c r="S42" s="173">
        <f t="shared" si="6"/>
        <v>0</v>
      </c>
      <c r="T42" s="171"/>
      <c r="U42" s="171"/>
      <c r="V42" s="178"/>
    </row>
    <row r="43" spans="1:22" ht="13.5" thickBot="1">
      <c r="A43" s="292">
        <f t="shared" si="7"/>
        <v>35</v>
      </c>
      <c r="B43" s="222" t="s">
        <v>123</v>
      </c>
      <c r="C43" s="202">
        <f t="shared" si="3"/>
        <v>0</v>
      </c>
      <c r="D43" s="204">
        <f t="shared" si="3"/>
        <v>0</v>
      </c>
      <c r="E43" s="204">
        <f t="shared" si="3"/>
        <v>0</v>
      </c>
      <c r="F43" s="205"/>
      <c r="G43" s="227">
        <f t="shared" si="4"/>
        <v>0</v>
      </c>
      <c r="H43" s="225"/>
      <c r="I43" s="225"/>
      <c r="J43" s="228"/>
      <c r="K43" s="202">
        <f t="shared" si="5"/>
        <v>0</v>
      </c>
      <c r="L43" s="204"/>
      <c r="M43" s="204"/>
      <c r="N43" s="208"/>
      <c r="O43" s="227"/>
      <c r="P43" s="225"/>
      <c r="Q43" s="225"/>
      <c r="R43" s="231"/>
      <c r="S43" s="227">
        <f t="shared" si="6"/>
        <v>0</v>
      </c>
      <c r="T43" s="225"/>
      <c r="U43" s="225"/>
      <c r="V43" s="228"/>
    </row>
    <row r="44" spans="1:22" ht="30.75" thickBot="1">
      <c r="A44" s="257">
        <v>36</v>
      </c>
      <c r="B44" s="258" t="s">
        <v>441</v>
      </c>
      <c r="C44" s="259">
        <f t="shared" si="3"/>
        <v>12628.068999999998</v>
      </c>
      <c r="D44" s="244">
        <f t="shared" si="3"/>
        <v>12616.249999999998</v>
      </c>
      <c r="E44" s="244">
        <f t="shared" si="3"/>
        <v>8198.461999999998</v>
      </c>
      <c r="F44" s="251">
        <f>J44+N44+R44+V44</f>
        <v>11.819</v>
      </c>
      <c r="G44" s="260">
        <f>G45+SUM(G55:G85)+SUM(G86:G98)-G90</f>
        <v>5756.881</v>
      </c>
      <c r="H44" s="244">
        <f>H45+SUM(H55:H85)+SUM(H86:H98)-H90</f>
        <v>5747.062000000001</v>
      </c>
      <c r="I44" s="244">
        <f>I45+SUM(I55:I85)+SUM(I86:I98)-I90</f>
        <v>3573.1329999999994</v>
      </c>
      <c r="J44" s="244">
        <f>J45+SUM(J55:J85)+SUM(J86:J98)</f>
        <v>9.819</v>
      </c>
      <c r="K44" s="250">
        <f>K45+SUM(K55:K98)</f>
        <v>239.86199999999997</v>
      </c>
      <c r="L44" s="244">
        <f>L45+SUM(L55:L98)</f>
        <v>239.86199999999997</v>
      </c>
      <c r="M44" s="244">
        <f>M45+SUM(M55:M98)</f>
        <v>82.593</v>
      </c>
      <c r="N44" s="293"/>
      <c r="O44" s="294">
        <f>O45+SUM(O55:O98)</f>
        <v>6048.399999999998</v>
      </c>
      <c r="P44" s="214">
        <f>P45+SUM(P55:P98)</f>
        <v>6048.399999999998</v>
      </c>
      <c r="Q44" s="214">
        <f>Q45+SUM(Q55:Q98)</f>
        <v>4518.932999999998</v>
      </c>
      <c r="R44" s="251"/>
      <c r="S44" s="250">
        <f>S45+SUM(S55:S98)</f>
        <v>582.926</v>
      </c>
      <c r="T44" s="244">
        <f>SUM(T55:T98)</f>
        <v>580.926</v>
      </c>
      <c r="U44" s="244">
        <f>SUM(U55:U98)</f>
        <v>23.803000000000004</v>
      </c>
      <c r="V44" s="251">
        <f>SUM(V55:V98)</f>
        <v>2</v>
      </c>
    </row>
    <row r="45" spans="1:22" ht="12.75">
      <c r="A45" s="262">
        <f>+A44+1</f>
        <v>37</v>
      </c>
      <c r="B45" s="276" t="s">
        <v>442</v>
      </c>
      <c r="C45" s="271">
        <f t="shared" si="3"/>
        <v>287.67100000000005</v>
      </c>
      <c r="D45" s="269">
        <f t="shared" si="3"/>
        <v>287.67100000000005</v>
      </c>
      <c r="E45" s="269">
        <f t="shared" si="3"/>
        <v>134.84699999999998</v>
      </c>
      <c r="F45" s="295"/>
      <c r="G45" s="296">
        <f>H45+J45</f>
        <v>169.44400000000002</v>
      </c>
      <c r="H45" s="297">
        <f>SUM(H46:H54)</f>
        <v>169.44400000000002</v>
      </c>
      <c r="I45" s="297">
        <f>SUM(I46:I53)</f>
        <v>123.249</v>
      </c>
      <c r="J45" s="298"/>
      <c r="K45" s="271">
        <f>+L45</f>
        <v>103.062</v>
      </c>
      <c r="L45" s="269">
        <f>SUM(L46:L54)</f>
        <v>103.062</v>
      </c>
      <c r="M45" s="269"/>
      <c r="N45" s="299"/>
      <c r="O45" s="296">
        <f>P45+R45</f>
        <v>15.165</v>
      </c>
      <c r="P45" s="297">
        <f>SUM(P46:P53)</f>
        <v>15.165</v>
      </c>
      <c r="Q45" s="300">
        <f>SUM(Q46:Q53)</f>
        <v>11.597999999999999</v>
      </c>
      <c r="R45" s="301"/>
      <c r="S45" s="302"/>
      <c r="T45" s="303"/>
      <c r="U45" s="303"/>
      <c r="V45" s="299"/>
    </row>
    <row r="46" spans="1:22" ht="12.75">
      <c r="A46" s="277">
        <v>38</v>
      </c>
      <c r="B46" s="189" t="s">
        <v>443</v>
      </c>
      <c r="C46" s="158">
        <f>D46+F46</f>
        <v>9</v>
      </c>
      <c r="D46" s="280">
        <f>G46+K46+O46+S46</f>
        <v>9</v>
      </c>
      <c r="E46" s="280">
        <f>I46+M46+Q46+U46</f>
        <v>6.898</v>
      </c>
      <c r="F46" s="281"/>
      <c r="G46" s="282"/>
      <c r="H46" s="280"/>
      <c r="I46" s="280"/>
      <c r="J46" s="284"/>
      <c r="K46" s="282"/>
      <c r="L46" s="280"/>
      <c r="M46" s="280"/>
      <c r="N46" s="185"/>
      <c r="O46" s="158">
        <f>P46+R46</f>
        <v>9</v>
      </c>
      <c r="P46" s="280">
        <v>9</v>
      </c>
      <c r="Q46" s="280">
        <v>6.898</v>
      </c>
      <c r="R46" s="284"/>
      <c r="S46" s="286"/>
      <c r="T46" s="280"/>
      <c r="U46" s="280"/>
      <c r="V46" s="304"/>
    </row>
    <row r="47" spans="1:22" ht="12.75">
      <c r="A47" s="277">
        <v>39</v>
      </c>
      <c r="B47" s="189" t="s">
        <v>444</v>
      </c>
      <c r="C47" s="158">
        <f t="shared" si="3"/>
        <v>103.062</v>
      </c>
      <c r="D47" s="280">
        <f t="shared" si="3"/>
        <v>103.062</v>
      </c>
      <c r="E47" s="280"/>
      <c r="F47" s="281"/>
      <c r="G47" s="282"/>
      <c r="H47" s="280"/>
      <c r="I47" s="280"/>
      <c r="J47" s="279"/>
      <c r="K47" s="158">
        <f>+L47</f>
        <v>103.062</v>
      </c>
      <c r="L47" s="280">
        <v>103.062</v>
      </c>
      <c r="M47" s="280"/>
      <c r="N47" s="279"/>
      <c r="O47" s="158"/>
      <c r="P47" s="280"/>
      <c r="Q47" s="280"/>
      <c r="R47" s="279"/>
      <c r="S47" s="286"/>
      <c r="T47" s="280"/>
      <c r="U47" s="280"/>
      <c r="V47" s="279"/>
    </row>
    <row r="48" spans="1:22" ht="12.75">
      <c r="A48" s="277">
        <v>40</v>
      </c>
      <c r="B48" s="189" t="s">
        <v>445</v>
      </c>
      <c r="C48" s="158">
        <f t="shared" si="3"/>
        <v>0</v>
      </c>
      <c r="D48" s="280">
        <f t="shared" si="3"/>
        <v>0</v>
      </c>
      <c r="E48" s="280"/>
      <c r="F48" s="281"/>
      <c r="G48" s="282">
        <f aca="true" t="shared" si="8" ref="G48:G54">H48+J48</f>
        <v>0</v>
      </c>
      <c r="H48" s="280"/>
      <c r="I48" s="280"/>
      <c r="J48" s="279"/>
      <c r="K48" s="173"/>
      <c r="L48" s="280"/>
      <c r="M48" s="280"/>
      <c r="N48" s="279"/>
      <c r="O48" s="158"/>
      <c r="P48" s="280"/>
      <c r="Q48" s="280"/>
      <c r="R48" s="279"/>
      <c r="S48" s="286"/>
      <c r="T48" s="280"/>
      <c r="U48" s="280"/>
      <c r="V48" s="279"/>
    </row>
    <row r="49" spans="1:22" ht="12.75">
      <c r="A49" s="277">
        <v>41</v>
      </c>
      <c r="B49" s="188" t="s">
        <v>446</v>
      </c>
      <c r="C49" s="158">
        <f t="shared" si="3"/>
        <v>0</v>
      </c>
      <c r="D49" s="280">
        <f t="shared" si="3"/>
        <v>0</v>
      </c>
      <c r="E49" s="280"/>
      <c r="F49" s="281"/>
      <c r="G49" s="282">
        <f t="shared" si="8"/>
        <v>0</v>
      </c>
      <c r="H49" s="280"/>
      <c r="I49" s="280"/>
      <c r="J49" s="279"/>
      <c r="K49" s="282"/>
      <c r="L49" s="280"/>
      <c r="M49" s="280"/>
      <c r="N49" s="279"/>
      <c r="O49" s="158"/>
      <c r="P49" s="280"/>
      <c r="Q49" s="280"/>
      <c r="R49" s="279"/>
      <c r="S49" s="286"/>
      <c r="T49" s="280"/>
      <c r="U49" s="280"/>
      <c r="V49" s="279"/>
    </row>
    <row r="50" spans="1:22" ht="12.75">
      <c r="A50" s="277">
        <f>+A49+1</f>
        <v>42</v>
      </c>
      <c r="B50" s="305" t="s">
        <v>447</v>
      </c>
      <c r="C50" s="158">
        <f t="shared" si="3"/>
        <v>0</v>
      </c>
      <c r="D50" s="280">
        <f t="shared" si="3"/>
        <v>0</v>
      </c>
      <c r="E50" s="280"/>
      <c r="F50" s="281"/>
      <c r="G50" s="282">
        <f t="shared" si="8"/>
        <v>0</v>
      </c>
      <c r="H50" s="280"/>
      <c r="I50" s="280"/>
      <c r="J50" s="279"/>
      <c r="K50" s="282"/>
      <c r="L50" s="280"/>
      <c r="M50" s="280"/>
      <c r="N50" s="279"/>
      <c r="O50" s="173"/>
      <c r="P50" s="280"/>
      <c r="Q50" s="280"/>
      <c r="R50" s="279"/>
      <c r="S50" s="286"/>
      <c r="T50" s="280"/>
      <c r="U50" s="280"/>
      <c r="V50" s="279"/>
    </row>
    <row r="51" spans="1:22" ht="12.75">
      <c r="A51" s="277">
        <v>43</v>
      </c>
      <c r="B51" s="189" t="s">
        <v>448</v>
      </c>
      <c r="C51" s="158">
        <f t="shared" si="3"/>
        <v>0</v>
      </c>
      <c r="D51" s="280">
        <f t="shared" si="3"/>
        <v>0</v>
      </c>
      <c r="E51" s="280"/>
      <c r="F51" s="281"/>
      <c r="G51" s="282">
        <f t="shared" si="8"/>
        <v>0</v>
      </c>
      <c r="H51" s="280"/>
      <c r="I51" s="280"/>
      <c r="J51" s="279"/>
      <c r="K51" s="282"/>
      <c r="L51" s="280"/>
      <c r="M51" s="280"/>
      <c r="N51" s="279"/>
      <c r="O51" s="173"/>
      <c r="P51" s="280"/>
      <c r="Q51" s="280"/>
      <c r="R51" s="279"/>
      <c r="S51" s="286"/>
      <c r="T51" s="280"/>
      <c r="U51" s="280"/>
      <c r="V51" s="279"/>
    </row>
    <row r="52" spans="1:22" ht="12.75">
      <c r="A52" s="277">
        <v>44</v>
      </c>
      <c r="B52" s="189" t="s">
        <v>449</v>
      </c>
      <c r="C52" s="158">
        <f t="shared" si="3"/>
        <v>155.13</v>
      </c>
      <c r="D52" s="280">
        <f t="shared" si="3"/>
        <v>155.13</v>
      </c>
      <c r="E52" s="165">
        <f>I52+M52+Q52+U52</f>
        <v>114.852</v>
      </c>
      <c r="F52" s="172"/>
      <c r="G52" s="282">
        <f t="shared" si="8"/>
        <v>148.965</v>
      </c>
      <c r="H52" s="280">
        <v>148.965</v>
      </c>
      <c r="I52" s="280">
        <v>110.152</v>
      </c>
      <c r="J52" s="279"/>
      <c r="K52" s="282"/>
      <c r="L52" s="280"/>
      <c r="M52" s="280"/>
      <c r="N52" s="279"/>
      <c r="O52" s="158">
        <f>P52+R52</f>
        <v>6.165</v>
      </c>
      <c r="P52" s="280">
        <v>6.165</v>
      </c>
      <c r="Q52" s="280">
        <v>4.7</v>
      </c>
      <c r="R52" s="279"/>
      <c r="S52" s="286"/>
      <c r="T52" s="280"/>
      <c r="U52" s="280"/>
      <c r="V52" s="279"/>
    </row>
    <row r="53" spans="1:22" ht="12.75">
      <c r="A53" s="277">
        <v>45</v>
      </c>
      <c r="B53" s="189" t="s">
        <v>450</v>
      </c>
      <c r="C53" s="158">
        <f t="shared" si="3"/>
        <v>20.479</v>
      </c>
      <c r="D53" s="280">
        <f t="shared" si="3"/>
        <v>20.479</v>
      </c>
      <c r="E53" s="165">
        <f>I53+M53+Q53+U53</f>
        <v>13.097</v>
      </c>
      <c r="F53" s="172"/>
      <c r="G53" s="282">
        <f t="shared" si="8"/>
        <v>20.479</v>
      </c>
      <c r="H53" s="280">
        <v>20.479</v>
      </c>
      <c r="I53" s="280">
        <v>13.097</v>
      </c>
      <c r="J53" s="279"/>
      <c r="K53" s="282"/>
      <c r="L53" s="280"/>
      <c r="M53" s="280"/>
      <c r="N53" s="279"/>
      <c r="O53" s="173"/>
      <c r="P53" s="280"/>
      <c r="Q53" s="280"/>
      <c r="R53" s="279"/>
      <c r="S53" s="286"/>
      <c r="T53" s="280"/>
      <c r="U53" s="280"/>
      <c r="V53" s="279"/>
    </row>
    <row r="54" spans="1:22" ht="25.5">
      <c r="A54" s="277">
        <v>46</v>
      </c>
      <c r="B54" s="290" t="s">
        <v>451</v>
      </c>
      <c r="C54" s="158">
        <f t="shared" si="3"/>
        <v>0</v>
      </c>
      <c r="D54" s="280">
        <f t="shared" si="3"/>
        <v>0</v>
      </c>
      <c r="E54" s="171"/>
      <c r="F54" s="172"/>
      <c r="G54" s="282">
        <f t="shared" si="8"/>
        <v>0</v>
      </c>
      <c r="H54" s="280"/>
      <c r="I54" s="280"/>
      <c r="J54" s="279"/>
      <c r="K54" s="282"/>
      <c r="L54" s="280"/>
      <c r="M54" s="280"/>
      <c r="N54" s="279"/>
      <c r="O54" s="173"/>
      <c r="P54" s="280"/>
      <c r="Q54" s="280"/>
      <c r="R54" s="279"/>
      <c r="S54" s="286"/>
      <c r="T54" s="280"/>
      <c r="U54" s="280"/>
      <c r="V54" s="279"/>
    </row>
    <row r="55" spans="1:22" ht="12.75">
      <c r="A55" s="277">
        <v>47</v>
      </c>
      <c r="B55" s="168" t="s">
        <v>176</v>
      </c>
      <c r="C55" s="173">
        <f aca="true" t="shared" si="9" ref="C55:E60">+G55+K55+O55+S55</f>
        <v>365.226</v>
      </c>
      <c r="D55" s="171">
        <f t="shared" si="9"/>
        <v>365.226</v>
      </c>
      <c r="E55" s="171">
        <f t="shared" si="9"/>
        <v>238.83999999999997</v>
      </c>
      <c r="F55" s="172"/>
      <c r="G55" s="173">
        <f aca="true" t="shared" si="10" ref="G55:G60">+H55</f>
        <v>234.202</v>
      </c>
      <c r="H55" s="171">
        <v>234.202</v>
      </c>
      <c r="I55" s="179">
        <v>159.528</v>
      </c>
      <c r="J55" s="279"/>
      <c r="K55" s="282"/>
      <c r="L55" s="280"/>
      <c r="M55" s="280"/>
      <c r="N55" s="279"/>
      <c r="O55" s="173">
        <f aca="true" t="shared" si="11" ref="O55:O89">+P55</f>
        <v>107.324</v>
      </c>
      <c r="P55" s="171">
        <v>107.324</v>
      </c>
      <c r="Q55" s="171">
        <v>79.312</v>
      </c>
      <c r="R55" s="174"/>
      <c r="S55" s="169">
        <f aca="true" t="shared" si="12" ref="S55:S80">+T55</f>
        <v>23.7</v>
      </c>
      <c r="T55" s="171">
        <v>23.7</v>
      </c>
      <c r="U55" s="171"/>
      <c r="V55" s="174"/>
    </row>
    <row r="56" spans="1:22" ht="12.75">
      <c r="A56" s="277">
        <f aca="true" t="shared" si="13" ref="A56:A62">+A55+1</f>
        <v>48</v>
      </c>
      <c r="B56" s="168" t="s">
        <v>177</v>
      </c>
      <c r="C56" s="173">
        <f t="shared" si="9"/>
        <v>615.2350000000001</v>
      </c>
      <c r="D56" s="171">
        <f t="shared" si="9"/>
        <v>615.2350000000001</v>
      </c>
      <c r="E56" s="171">
        <f t="shared" si="9"/>
        <v>395.313</v>
      </c>
      <c r="F56" s="172"/>
      <c r="G56" s="173">
        <f t="shared" si="10"/>
        <v>410.771</v>
      </c>
      <c r="H56" s="171">
        <v>410.771</v>
      </c>
      <c r="I56" s="179">
        <v>281.18</v>
      </c>
      <c r="J56" s="279"/>
      <c r="K56" s="282"/>
      <c r="L56" s="280"/>
      <c r="M56" s="280"/>
      <c r="N56" s="279"/>
      <c r="O56" s="173">
        <f t="shared" si="11"/>
        <v>154.524</v>
      </c>
      <c r="P56" s="171">
        <v>154.524</v>
      </c>
      <c r="Q56" s="171">
        <v>114.133</v>
      </c>
      <c r="R56" s="174"/>
      <c r="S56" s="169">
        <f t="shared" si="12"/>
        <v>49.94</v>
      </c>
      <c r="T56" s="171">
        <v>49.94</v>
      </c>
      <c r="U56" s="171"/>
      <c r="V56" s="174"/>
    </row>
    <row r="57" spans="1:22" ht="12.75">
      <c r="A57" s="277">
        <f t="shared" si="13"/>
        <v>49</v>
      </c>
      <c r="B57" s="168" t="s">
        <v>126</v>
      </c>
      <c r="C57" s="173">
        <f t="shared" si="9"/>
        <v>250.35600000000002</v>
      </c>
      <c r="D57" s="171">
        <f t="shared" si="9"/>
        <v>250.35600000000002</v>
      </c>
      <c r="E57" s="171">
        <f t="shared" si="9"/>
        <v>149.865</v>
      </c>
      <c r="F57" s="172"/>
      <c r="G57" s="173">
        <f t="shared" si="10"/>
        <v>161.228</v>
      </c>
      <c r="H57" s="171">
        <v>161.228</v>
      </c>
      <c r="I57" s="179">
        <v>92.748</v>
      </c>
      <c r="J57" s="279"/>
      <c r="K57" s="282"/>
      <c r="L57" s="280"/>
      <c r="M57" s="280"/>
      <c r="N57" s="279"/>
      <c r="O57" s="173">
        <f t="shared" si="11"/>
        <v>77.254</v>
      </c>
      <c r="P57" s="171">
        <v>77.254</v>
      </c>
      <c r="Q57" s="171">
        <v>57.117</v>
      </c>
      <c r="R57" s="174"/>
      <c r="S57" s="169">
        <f t="shared" si="12"/>
        <v>11.874</v>
      </c>
      <c r="T57" s="171">
        <v>11.874</v>
      </c>
      <c r="U57" s="171"/>
      <c r="V57" s="174"/>
    </row>
    <row r="58" spans="1:22" ht="12.75">
      <c r="A58" s="277">
        <f t="shared" si="13"/>
        <v>50</v>
      </c>
      <c r="B58" s="168" t="s">
        <v>396</v>
      </c>
      <c r="C58" s="173">
        <f t="shared" si="9"/>
        <v>507.967</v>
      </c>
      <c r="D58" s="171">
        <f t="shared" si="9"/>
        <v>507.967</v>
      </c>
      <c r="E58" s="171">
        <f t="shared" si="9"/>
        <v>311.057</v>
      </c>
      <c r="F58" s="172"/>
      <c r="G58" s="173">
        <f t="shared" si="10"/>
        <v>251.682</v>
      </c>
      <c r="H58" s="171">
        <v>251.682</v>
      </c>
      <c r="I58" s="171">
        <v>160.037</v>
      </c>
      <c r="J58" s="279"/>
      <c r="K58" s="282"/>
      <c r="L58" s="280"/>
      <c r="M58" s="280"/>
      <c r="N58" s="279"/>
      <c r="O58" s="173">
        <f t="shared" si="11"/>
        <v>204.285</v>
      </c>
      <c r="P58" s="171">
        <v>204.285</v>
      </c>
      <c r="Q58" s="171">
        <v>151.02</v>
      </c>
      <c r="R58" s="174"/>
      <c r="S58" s="169">
        <f t="shared" si="12"/>
        <v>52</v>
      </c>
      <c r="T58" s="171">
        <v>52</v>
      </c>
      <c r="U58" s="171"/>
      <c r="V58" s="174"/>
    </row>
    <row r="59" spans="1:22" ht="12.75">
      <c r="A59" s="277">
        <f t="shared" si="13"/>
        <v>51</v>
      </c>
      <c r="B59" s="168" t="s">
        <v>397</v>
      </c>
      <c r="C59" s="173">
        <f t="shared" si="9"/>
        <v>187.174</v>
      </c>
      <c r="D59" s="171">
        <f t="shared" si="9"/>
        <v>187.174</v>
      </c>
      <c r="E59" s="171">
        <f t="shared" si="9"/>
        <v>118.002</v>
      </c>
      <c r="F59" s="172"/>
      <c r="G59" s="173">
        <f t="shared" si="10"/>
        <v>125.989</v>
      </c>
      <c r="H59" s="171">
        <v>125.989</v>
      </c>
      <c r="I59" s="171">
        <v>80.014</v>
      </c>
      <c r="J59" s="279"/>
      <c r="K59" s="282"/>
      <c r="L59" s="280"/>
      <c r="M59" s="280"/>
      <c r="N59" s="279"/>
      <c r="O59" s="173">
        <f t="shared" si="11"/>
        <v>51.385</v>
      </c>
      <c r="P59" s="171">
        <v>51.385</v>
      </c>
      <c r="Q59" s="171">
        <v>37.988</v>
      </c>
      <c r="R59" s="174"/>
      <c r="S59" s="169">
        <f t="shared" si="12"/>
        <v>9.8</v>
      </c>
      <c r="T59" s="171">
        <v>9.8</v>
      </c>
      <c r="U59" s="171"/>
      <c r="V59" s="174"/>
    </row>
    <row r="60" spans="1:22" ht="12.75">
      <c r="A60" s="277">
        <f t="shared" si="13"/>
        <v>52</v>
      </c>
      <c r="B60" s="168" t="s">
        <v>398</v>
      </c>
      <c r="C60" s="173">
        <f t="shared" si="9"/>
        <v>217.507</v>
      </c>
      <c r="D60" s="171">
        <f t="shared" si="9"/>
        <v>217.507</v>
      </c>
      <c r="E60" s="171">
        <f t="shared" si="9"/>
        <v>153.99099999999999</v>
      </c>
      <c r="F60" s="172"/>
      <c r="G60" s="173">
        <f t="shared" si="10"/>
        <v>105.001</v>
      </c>
      <c r="H60" s="171">
        <v>105.001</v>
      </c>
      <c r="I60" s="171">
        <v>76.889</v>
      </c>
      <c r="J60" s="279"/>
      <c r="K60" s="282"/>
      <c r="L60" s="280"/>
      <c r="M60" s="280"/>
      <c r="N60" s="279"/>
      <c r="O60" s="173">
        <f t="shared" si="11"/>
        <v>103.206</v>
      </c>
      <c r="P60" s="171">
        <v>103.206</v>
      </c>
      <c r="Q60" s="171">
        <v>77.102</v>
      </c>
      <c r="R60" s="174"/>
      <c r="S60" s="169">
        <f t="shared" si="12"/>
        <v>9.3</v>
      </c>
      <c r="T60" s="171">
        <v>9.3</v>
      </c>
      <c r="U60" s="171"/>
      <c r="V60" s="174"/>
    </row>
    <row r="61" spans="1:22" ht="12.75">
      <c r="A61" s="277">
        <f t="shared" si="13"/>
        <v>53</v>
      </c>
      <c r="B61" s="221" t="s">
        <v>399</v>
      </c>
      <c r="C61" s="173">
        <f aca="true" t="shared" si="14" ref="C61:E62">G61+K61+O61+S61</f>
        <v>99.958</v>
      </c>
      <c r="D61" s="171">
        <f t="shared" si="14"/>
        <v>99.958</v>
      </c>
      <c r="E61" s="171">
        <f t="shared" si="14"/>
        <v>73.23100000000001</v>
      </c>
      <c r="F61" s="172"/>
      <c r="G61" s="173">
        <f>H61+J61</f>
        <v>12.283</v>
      </c>
      <c r="H61" s="171">
        <v>12.283</v>
      </c>
      <c r="I61" s="171">
        <v>8.307</v>
      </c>
      <c r="J61" s="279"/>
      <c r="K61" s="282"/>
      <c r="L61" s="280"/>
      <c r="M61" s="280"/>
      <c r="N61" s="279"/>
      <c r="O61" s="173">
        <f t="shared" si="11"/>
        <v>87.675</v>
      </c>
      <c r="P61" s="171">
        <v>87.675</v>
      </c>
      <c r="Q61" s="171">
        <v>64.924</v>
      </c>
      <c r="R61" s="174"/>
      <c r="S61" s="169"/>
      <c r="T61" s="171"/>
      <c r="U61" s="171"/>
      <c r="V61" s="174"/>
    </row>
    <row r="62" spans="1:22" ht="12.75">
      <c r="A62" s="277">
        <f t="shared" si="13"/>
        <v>54</v>
      </c>
      <c r="B62" s="216" t="s">
        <v>452</v>
      </c>
      <c r="C62" s="173">
        <f t="shared" si="14"/>
        <v>77.878</v>
      </c>
      <c r="D62" s="171">
        <f t="shared" si="14"/>
        <v>77.878</v>
      </c>
      <c r="E62" s="171">
        <f t="shared" si="14"/>
        <v>56.347</v>
      </c>
      <c r="F62" s="172"/>
      <c r="G62" s="173">
        <f>H62+J62</f>
        <v>38.541</v>
      </c>
      <c r="H62" s="171">
        <v>38.541</v>
      </c>
      <c r="I62" s="171">
        <v>26.817</v>
      </c>
      <c r="J62" s="174"/>
      <c r="K62" s="173"/>
      <c r="L62" s="171"/>
      <c r="M62" s="171"/>
      <c r="N62" s="174"/>
      <c r="O62" s="173">
        <f t="shared" si="11"/>
        <v>39.337</v>
      </c>
      <c r="P62" s="171">
        <v>39.337</v>
      </c>
      <c r="Q62" s="171">
        <v>29.53</v>
      </c>
      <c r="R62" s="174"/>
      <c r="S62" s="169"/>
      <c r="T62" s="171"/>
      <c r="U62" s="171"/>
      <c r="V62" s="174"/>
    </row>
    <row r="63" spans="1:22" ht="12.75">
      <c r="A63" s="277">
        <v>55</v>
      </c>
      <c r="B63" s="168" t="s">
        <v>280</v>
      </c>
      <c r="C63" s="173">
        <f aca="true" t="shared" si="15" ref="C63:F73">+G63+K63+O63+S63</f>
        <v>624.677</v>
      </c>
      <c r="D63" s="171">
        <f t="shared" si="15"/>
        <v>624.677</v>
      </c>
      <c r="E63" s="171">
        <f t="shared" si="15"/>
        <v>400.182</v>
      </c>
      <c r="F63" s="172"/>
      <c r="G63" s="173">
        <f>+H63+J63</f>
        <v>389.046</v>
      </c>
      <c r="H63" s="171">
        <v>389.046</v>
      </c>
      <c r="I63" s="171">
        <v>262.059</v>
      </c>
      <c r="J63" s="174"/>
      <c r="K63" s="282"/>
      <c r="L63" s="280"/>
      <c r="M63" s="280"/>
      <c r="N63" s="279"/>
      <c r="O63" s="173">
        <f t="shared" si="11"/>
        <v>186.531</v>
      </c>
      <c r="P63" s="171">
        <v>186.531</v>
      </c>
      <c r="Q63" s="171">
        <v>138.123</v>
      </c>
      <c r="R63" s="174"/>
      <c r="S63" s="169">
        <f t="shared" si="12"/>
        <v>49.1</v>
      </c>
      <c r="T63" s="171">
        <v>49.1</v>
      </c>
      <c r="U63" s="171"/>
      <c r="V63" s="174"/>
    </row>
    <row r="64" spans="1:22" ht="12.75">
      <c r="A64" s="277">
        <f>+A63+1</f>
        <v>56</v>
      </c>
      <c r="B64" s="168" t="s">
        <v>130</v>
      </c>
      <c r="C64" s="173">
        <f t="shared" si="15"/>
        <v>603.212</v>
      </c>
      <c r="D64" s="171">
        <f t="shared" si="15"/>
        <v>603.212</v>
      </c>
      <c r="E64" s="171">
        <f t="shared" si="15"/>
        <v>415.829</v>
      </c>
      <c r="F64" s="172"/>
      <c r="G64" s="173">
        <f aca="true" t="shared" si="16" ref="G64:G71">+H64</f>
        <v>157.303</v>
      </c>
      <c r="H64" s="171">
        <v>157.303</v>
      </c>
      <c r="I64" s="171">
        <v>96.394</v>
      </c>
      <c r="J64" s="174"/>
      <c r="K64" s="173"/>
      <c r="L64" s="171"/>
      <c r="M64" s="171"/>
      <c r="N64" s="174"/>
      <c r="O64" s="173">
        <f t="shared" si="11"/>
        <v>429.409</v>
      </c>
      <c r="P64" s="171">
        <v>429.409</v>
      </c>
      <c r="Q64" s="171">
        <v>319.435</v>
      </c>
      <c r="R64" s="174"/>
      <c r="S64" s="169">
        <f>+T64+V64</f>
        <v>16.5</v>
      </c>
      <c r="T64" s="171">
        <v>16.5</v>
      </c>
      <c r="U64" s="171"/>
      <c r="V64" s="174"/>
    </row>
    <row r="65" spans="1:22" ht="12.75">
      <c r="A65" s="277">
        <f>+A64+1</f>
        <v>57</v>
      </c>
      <c r="B65" s="168" t="s">
        <v>401</v>
      </c>
      <c r="C65" s="173">
        <f t="shared" si="15"/>
        <v>111.27</v>
      </c>
      <c r="D65" s="171">
        <f t="shared" si="15"/>
        <v>111.27</v>
      </c>
      <c r="E65" s="171">
        <f t="shared" si="15"/>
        <v>76.389</v>
      </c>
      <c r="F65" s="172"/>
      <c r="G65" s="173">
        <f t="shared" si="16"/>
        <v>44.99</v>
      </c>
      <c r="H65" s="171">
        <v>44.99</v>
      </c>
      <c r="I65" s="171">
        <v>32.422</v>
      </c>
      <c r="J65" s="279"/>
      <c r="K65" s="173"/>
      <c r="L65" s="280"/>
      <c r="M65" s="280"/>
      <c r="N65" s="279"/>
      <c r="O65" s="173">
        <f t="shared" si="11"/>
        <v>58.98</v>
      </c>
      <c r="P65" s="171">
        <v>58.98</v>
      </c>
      <c r="Q65" s="171">
        <v>43.967</v>
      </c>
      <c r="R65" s="174"/>
      <c r="S65" s="169">
        <f t="shared" si="12"/>
        <v>7.3</v>
      </c>
      <c r="T65" s="171">
        <v>7.3</v>
      </c>
      <c r="U65" s="171"/>
      <c r="V65" s="174"/>
    </row>
    <row r="66" spans="1:22" ht="12.75">
      <c r="A66" s="277">
        <v>58</v>
      </c>
      <c r="B66" s="168" t="s">
        <v>178</v>
      </c>
      <c r="C66" s="173">
        <f t="shared" si="15"/>
        <v>269.076</v>
      </c>
      <c r="D66" s="171">
        <f t="shared" si="15"/>
        <v>269.076</v>
      </c>
      <c r="E66" s="171">
        <f t="shared" si="15"/>
        <v>176.867</v>
      </c>
      <c r="F66" s="172"/>
      <c r="G66" s="173">
        <f t="shared" si="16"/>
        <v>150.792</v>
      </c>
      <c r="H66" s="171">
        <v>150.792</v>
      </c>
      <c r="I66" s="171">
        <v>95.169</v>
      </c>
      <c r="J66" s="279"/>
      <c r="K66" s="282"/>
      <c r="L66" s="280"/>
      <c r="M66" s="280"/>
      <c r="N66" s="279"/>
      <c r="O66" s="173">
        <f t="shared" si="11"/>
        <v>108.284</v>
      </c>
      <c r="P66" s="171">
        <v>108.284</v>
      </c>
      <c r="Q66" s="171">
        <v>81.698</v>
      </c>
      <c r="R66" s="174"/>
      <c r="S66" s="169">
        <f t="shared" si="12"/>
        <v>10</v>
      </c>
      <c r="T66" s="171">
        <v>10</v>
      </c>
      <c r="U66" s="171"/>
      <c r="V66" s="174"/>
    </row>
    <row r="67" spans="1:22" ht="12.75">
      <c r="A67" s="277">
        <f>+A66+1</f>
        <v>59</v>
      </c>
      <c r="B67" s="168" t="s">
        <v>281</v>
      </c>
      <c r="C67" s="173">
        <f t="shared" si="15"/>
        <v>225.737</v>
      </c>
      <c r="D67" s="171">
        <f t="shared" si="15"/>
        <v>222.737</v>
      </c>
      <c r="E67" s="171">
        <f t="shared" si="15"/>
        <v>164.205</v>
      </c>
      <c r="F67" s="172">
        <f t="shared" si="15"/>
        <v>3</v>
      </c>
      <c r="G67" s="173">
        <f>+H67+J67</f>
        <v>32.887</v>
      </c>
      <c r="H67" s="171">
        <v>29.887</v>
      </c>
      <c r="I67" s="171">
        <v>21.203</v>
      </c>
      <c r="J67" s="174">
        <v>3</v>
      </c>
      <c r="K67" s="282"/>
      <c r="L67" s="280"/>
      <c r="M67" s="280"/>
      <c r="N67" s="279"/>
      <c r="O67" s="173">
        <f t="shared" si="11"/>
        <v>188.85</v>
      </c>
      <c r="P67" s="171">
        <v>188.85</v>
      </c>
      <c r="Q67" s="171">
        <v>141.002</v>
      </c>
      <c r="R67" s="174"/>
      <c r="S67" s="169">
        <f t="shared" si="12"/>
        <v>4</v>
      </c>
      <c r="T67" s="171">
        <v>4</v>
      </c>
      <c r="U67" s="171">
        <v>2</v>
      </c>
      <c r="V67" s="174"/>
    </row>
    <row r="68" spans="1:22" ht="12.75">
      <c r="A68" s="277">
        <v>60</v>
      </c>
      <c r="B68" s="168" t="s">
        <v>402</v>
      </c>
      <c r="C68" s="173">
        <f t="shared" si="15"/>
        <v>10.870999999999999</v>
      </c>
      <c r="D68" s="171">
        <f t="shared" si="15"/>
        <v>10.870999999999999</v>
      </c>
      <c r="E68" s="171">
        <f t="shared" si="15"/>
        <v>7.424</v>
      </c>
      <c r="F68" s="172"/>
      <c r="G68" s="173"/>
      <c r="H68" s="171"/>
      <c r="I68" s="171"/>
      <c r="J68" s="279"/>
      <c r="K68" s="173">
        <f>+L68</f>
        <v>0.7</v>
      </c>
      <c r="L68" s="171">
        <v>0.7</v>
      </c>
      <c r="M68" s="280"/>
      <c r="N68" s="279"/>
      <c r="O68" s="173">
        <f t="shared" si="11"/>
        <v>10.171</v>
      </c>
      <c r="P68" s="171">
        <v>10.171</v>
      </c>
      <c r="Q68" s="171">
        <v>7.424</v>
      </c>
      <c r="R68" s="174"/>
      <c r="S68" s="169"/>
      <c r="T68" s="171"/>
      <c r="U68" s="171"/>
      <c r="V68" s="174"/>
    </row>
    <row r="69" spans="1:22" ht="12.75">
      <c r="A69" s="277">
        <v>61</v>
      </c>
      <c r="B69" s="168" t="s">
        <v>403</v>
      </c>
      <c r="C69" s="173">
        <f t="shared" si="15"/>
        <v>330.241</v>
      </c>
      <c r="D69" s="171">
        <f t="shared" si="15"/>
        <v>330.241</v>
      </c>
      <c r="E69" s="171">
        <f t="shared" si="15"/>
        <v>215.035</v>
      </c>
      <c r="F69" s="172"/>
      <c r="G69" s="173">
        <f t="shared" si="16"/>
        <v>179.853</v>
      </c>
      <c r="H69" s="171">
        <v>179.853</v>
      </c>
      <c r="I69" s="171">
        <v>112.714</v>
      </c>
      <c r="J69" s="279"/>
      <c r="K69" s="282"/>
      <c r="L69" s="280"/>
      <c r="M69" s="280"/>
      <c r="N69" s="279"/>
      <c r="O69" s="173">
        <f t="shared" si="11"/>
        <v>135.888</v>
      </c>
      <c r="P69" s="171">
        <v>135.888</v>
      </c>
      <c r="Q69" s="171">
        <v>102.321</v>
      </c>
      <c r="R69" s="174"/>
      <c r="S69" s="169">
        <f t="shared" si="12"/>
        <v>14.5</v>
      </c>
      <c r="T69" s="171">
        <v>14.5</v>
      </c>
      <c r="U69" s="171"/>
      <c r="V69" s="174"/>
    </row>
    <row r="70" spans="1:22" ht="12.75">
      <c r="A70" s="277">
        <v>62</v>
      </c>
      <c r="B70" s="168" t="s">
        <v>137</v>
      </c>
      <c r="C70" s="173">
        <f t="shared" si="15"/>
        <v>1724.7089999999998</v>
      </c>
      <c r="D70" s="171">
        <f t="shared" si="15"/>
        <v>1723.7089999999998</v>
      </c>
      <c r="E70" s="171">
        <f t="shared" si="15"/>
        <v>1117.961</v>
      </c>
      <c r="F70" s="172">
        <f t="shared" si="15"/>
        <v>1</v>
      </c>
      <c r="G70" s="173">
        <f t="shared" si="16"/>
        <v>657.934</v>
      </c>
      <c r="H70" s="171">
        <v>657.934</v>
      </c>
      <c r="I70" s="171">
        <v>375.584</v>
      </c>
      <c r="J70" s="279"/>
      <c r="K70" s="282"/>
      <c r="L70" s="280"/>
      <c r="M70" s="280"/>
      <c r="N70" s="279"/>
      <c r="O70" s="173">
        <f>P70+R70</f>
        <v>991.775</v>
      </c>
      <c r="P70" s="171">
        <v>991.775</v>
      </c>
      <c r="Q70" s="171">
        <v>742.377</v>
      </c>
      <c r="R70" s="174"/>
      <c r="S70" s="169">
        <f>+T70+V70</f>
        <v>75</v>
      </c>
      <c r="T70" s="171">
        <v>74</v>
      </c>
      <c r="U70" s="171"/>
      <c r="V70" s="174">
        <v>1</v>
      </c>
    </row>
    <row r="71" spans="1:22" ht="12.75">
      <c r="A71" s="277">
        <v>63</v>
      </c>
      <c r="B71" s="168" t="s">
        <v>453</v>
      </c>
      <c r="C71" s="173">
        <f t="shared" si="15"/>
        <v>100.686</v>
      </c>
      <c r="D71" s="171">
        <f t="shared" si="15"/>
        <v>99.686</v>
      </c>
      <c r="E71" s="171">
        <f t="shared" si="15"/>
        <v>55.722</v>
      </c>
      <c r="F71" s="172">
        <f t="shared" si="15"/>
        <v>1</v>
      </c>
      <c r="G71" s="173">
        <f t="shared" si="16"/>
        <v>90.686</v>
      </c>
      <c r="H71" s="171">
        <v>90.686</v>
      </c>
      <c r="I71" s="171">
        <v>55.722</v>
      </c>
      <c r="J71" s="174"/>
      <c r="K71" s="173"/>
      <c r="L71" s="171"/>
      <c r="M71" s="171"/>
      <c r="N71" s="174"/>
      <c r="O71" s="173"/>
      <c r="P71" s="171"/>
      <c r="Q71" s="171"/>
      <c r="R71" s="174"/>
      <c r="S71" s="169">
        <f>+T71+V71</f>
        <v>10</v>
      </c>
      <c r="T71" s="171">
        <v>9</v>
      </c>
      <c r="U71" s="171"/>
      <c r="V71" s="174">
        <v>1</v>
      </c>
    </row>
    <row r="72" spans="1:22" ht="12.75">
      <c r="A72" s="277">
        <v>64</v>
      </c>
      <c r="B72" s="168" t="s">
        <v>405</v>
      </c>
      <c r="C72" s="173">
        <f t="shared" si="15"/>
        <v>1181.079</v>
      </c>
      <c r="D72" s="171">
        <f t="shared" si="15"/>
        <v>1175.3890000000001</v>
      </c>
      <c r="E72" s="171">
        <f t="shared" si="15"/>
        <v>807.976</v>
      </c>
      <c r="F72" s="171">
        <f t="shared" si="15"/>
        <v>5.69</v>
      </c>
      <c r="G72" s="173">
        <f>+H72+J72</f>
        <v>302.455</v>
      </c>
      <c r="H72" s="171">
        <v>296.765</v>
      </c>
      <c r="I72" s="171">
        <v>183.374</v>
      </c>
      <c r="J72" s="174">
        <v>5.69</v>
      </c>
      <c r="K72" s="282"/>
      <c r="L72" s="280"/>
      <c r="M72" s="280"/>
      <c r="N72" s="279"/>
      <c r="O72" s="173">
        <f>P72+R72</f>
        <v>839.624</v>
      </c>
      <c r="P72" s="171">
        <v>839.624</v>
      </c>
      <c r="Q72" s="171">
        <v>624.602</v>
      </c>
      <c r="R72" s="174"/>
      <c r="S72" s="169">
        <f t="shared" si="12"/>
        <v>39</v>
      </c>
      <c r="T72" s="171">
        <v>39</v>
      </c>
      <c r="U72" s="171"/>
      <c r="V72" s="174"/>
    </row>
    <row r="73" spans="1:22" ht="12.75">
      <c r="A73" s="277">
        <f>+A72+1</f>
        <v>65</v>
      </c>
      <c r="B73" s="168" t="s">
        <v>143</v>
      </c>
      <c r="C73" s="173">
        <f t="shared" si="15"/>
        <v>744.85</v>
      </c>
      <c r="D73" s="171">
        <f t="shared" si="15"/>
        <v>744.85</v>
      </c>
      <c r="E73" s="171">
        <f t="shared" si="15"/>
        <v>480.98</v>
      </c>
      <c r="F73" s="171"/>
      <c r="G73" s="173">
        <f>+H73+J73</f>
        <v>276.029</v>
      </c>
      <c r="H73" s="171">
        <v>276.029</v>
      </c>
      <c r="I73" s="171">
        <v>141.018</v>
      </c>
      <c r="J73" s="174"/>
      <c r="K73" s="282"/>
      <c r="L73" s="280"/>
      <c r="M73" s="280"/>
      <c r="N73" s="279"/>
      <c r="O73" s="173">
        <f t="shared" si="11"/>
        <v>453.821</v>
      </c>
      <c r="P73" s="171">
        <v>453.821</v>
      </c>
      <c r="Q73" s="171">
        <v>339.962</v>
      </c>
      <c r="R73" s="174"/>
      <c r="S73" s="169">
        <f t="shared" si="12"/>
        <v>15</v>
      </c>
      <c r="T73" s="171">
        <v>15</v>
      </c>
      <c r="U73" s="171"/>
      <c r="V73" s="174"/>
    </row>
    <row r="74" spans="1:22" ht="12.75">
      <c r="A74" s="277">
        <f>+A73+1</f>
        <v>66</v>
      </c>
      <c r="B74" s="221" t="s">
        <v>454</v>
      </c>
      <c r="C74" s="173">
        <f aca="true" t="shared" si="17" ref="C74:E75">G74+K74+O74+S74</f>
        <v>37.66</v>
      </c>
      <c r="D74" s="171">
        <f t="shared" si="17"/>
        <v>37.66</v>
      </c>
      <c r="E74" s="171">
        <f t="shared" si="17"/>
        <v>26.903</v>
      </c>
      <c r="F74" s="172"/>
      <c r="G74" s="173">
        <f>H74+J74</f>
        <v>33.16</v>
      </c>
      <c r="H74" s="171">
        <v>33.16</v>
      </c>
      <c r="I74" s="171">
        <v>24.834</v>
      </c>
      <c r="J74" s="174"/>
      <c r="K74" s="173"/>
      <c r="L74" s="171"/>
      <c r="M74" s="171"/>
      <c r="N74" s="174"/>
      <c r="O74" s="173"/>
      <c r="P74" s="171"/>
      <c r="Q74" s="171"/>
      <c r="R74" s="174"/>
      <c r="S74" s="169">
        <f t="shared" si="12"/>
        <v>4.5</v>
      </c>
      <c r="T74" s="171">
        <v>4.5</v>
      </c>
      <c r="U74" s="171">
        <v>2.069</v>
      </c>
      <c r="V74" s="174"/>
    </row>
    <row r="75" spans="1:22" ht="12.75">
      <c r="A75" s="277">
        <f>+A74+1</f>
        <v>67</v>
      </c>
      <c r="B75" s="168" t="s">
        <v>407</v>
      </c>
      <c r="C75" s="173">
        <f t="shared" si="17"/>
        <v>400.329</v>
      </c>
      <c r="D75" s="171">
        <f t="shared" si="17"/>
        <v>400.329</v>
      </c>
      <c r="E75" s="171">
        <f t="shared" si="17"/>
        <v>259.841</v>
      </c>
      <c r="F75" s="172"/>
      <c r="G75" s="173">
        <f>H75+J75</f>
        <v>194.916</v>
      </c>
      <c r="H75" s="171">
        <v>194.916</v>
      </c>
      <c r="I75" s="171">
        <v>119.081</v>
      </c>
      <c r="J75" s="174"/>
      <c r="K75" s="282"/>
      <c r="L75" s="280"/>
      <c r="M75" s="280"/>
      <c r="N75" s="279"/>
      <c r="O75" s="173">
        <f t="shared" si="11"/>
        <v>187.413</v>
      </c>
      <c r="P75" s="171">
        <v>187.413</v>
      </c>
      <c r="Q75" s="171">
        <v>140.76</v>
      </c>
      <c r="R75" s="174"/>
      <c r="S75" s="169">
        <f t="shared" si="12"/>
        <v>18</v>
      </c>
      <c r="T75" s="171">
        <v>18</v>
      </c>
      <c r="U75" s="171"/>
      <c r="V75" s="174"/>
    </row>
    <row r="76" spans="1:22" ht="12.75">
      <c r="A76" s="277">
        <f>+A75+1</f>
        <v>68</v>
      </c>
      <c r="B76" s="168" t="s">
        <v>149</v>
      </c>
      <c r="C76" s="173">
        <f aca="true" t="shared" si="18" ref="C76:E78">+G76+K76+O76+S76</f>
        <v>646.213</v>
      </c>
      <c r="D76" s="171">
        <f t="shared" si="18"/>
        <v>646.213</v>
      </c>
      <c r="E76" s="171">
        <f t="shared" si="18"/>
        <v>410.47200000000004</v>
      </c>
      <c r="F76" s="172"/>
      <c r="G76" s="173">
        <f>+H76</f>
        <v>251.799</v>
      </c>
      <c r="H76" s="171">
        <v>251.799</v>
      </c>
      <c r="I76" s="171">
        <v>125.615</v>
      </c>
      <c r="J76" s="279"/>
      <c r="K76" s="282"/>
      <c r="L76" s="280"/>
      <c r="M76" s="280"/>
      <c r="N76" s="279"/>
      <c r="O76" s="173">
        <f t="shared" si="11"/>
        <v>379.914</v>
      </c>
      <c r="P76" s="171">
        <v>379.914</v>
      </c>
      <c r="Q76" s="171">
        <v>284.857</v>
      </c>
      <c r="R76" s="174"/>
      <c r="S76" s="169">
        <f t="shared" si="12"/>
        <v>14.5</v>
      </c>
      <c r="T76" s="171">
        <v>14.5</v>
      </c>
      <c r="U76" s="171"/>
      <c r="V76" s="174"/>
    </row>
    <row r="77" spans="1:22" ht="12.75">
      <c r="A77" s="277">
        <f>+A76+1</f>
        <v>69</v>
      </c>
      <c r="B77" s="168" t="s">
        <v>455</v>
      </c>
      <c r="C77" s="173">
        <f t="shared" si="18"/>
        <v>154.251</v>
      </c>
      <c r="D77" s="171">
        <f t="shared" si="18"/>
        <v>154.251</v>
      </c>
      <c r="E77" s="171">
        <f t="shared" si="18"/>
        <v>87.856</v>
      </c>
      <c r="F77" s="172"/>
      <c r="G77" s="173">
        <f>+H77</f>
        <v>102.159</v>
      </c>
      <c r="H77" s="171">
        <v>102.159</v>
      </c>
      <c r="I77" s="171">
        <v>54.658</v>
      </c>
      <c r="J77" s="174"/>
      <c r="K77" s="173"/>
      <c r="L77" s="171"/>
      <c r="M77" s="171"/>
      <c r="N77" s="174"/>
      <c r="O77" s="173">
        <f t="shared" si="11"/>
        <v>44.892</v>
      </c>
      <c r="P77" s="171">
        <v>44.892</v>
      </c>
      <c r="Q77" s="171">
        <v>33.198</v>
      </c>
      <c r="R77" s="174"/>
      <c r="S77" s="169">
        <f t="shared" si="12"/>
        <v>7.2</v>
      </c>
      <c r="T77" s="171">
        <v>7.2</v>
      </c>
      <c r="U77" s="171"/>
      <c r="V77" s="174"/>
    </row>
    <row r="78" spans="1:22" ht="12.75">
      <c r="A78" s="277">
        <v>70</v>
      </c>
      <c r="B78" s="221" t="s">
        <v>456</v>
      </c>
      <c r="C78" s="173">
        <f>+G78+K78+O78+S78</f>
        <v>41.171</v>
      </c>
      <c r="D78" s="171">
        <f t="shared" si="18"/>
        <v>41.171</v>
      </c>
      <c r="E78" s="171">
        <f t="shared" si="18"/>
        <v>28.078000000000003</v>
      </c>
      <c r="F78" s="172"/>
      <c r="G78" s="173">
        <f>+H78</f>
        <v>39.659</v>
      </c>
      <c r="H78" s="171">
        <v>39.659</v>
      </c>
      <c r="I78" s="171">
        <v>27.382</v>
      </c>
      <c r="J78" s="174"/>
      <c r="K78" s="173"/>
      <c r="L78" s="171"/>
      <c r="M78" s="171"/>
      <c r="N78" s="174"/>
      <c r="O78" s="173"/>
      <c r="P78" s="171"/>
      <c r="Q78" s="171"/>
      <c r="R78" s="174"/>
      <c r="S78" s="169">
        <f t="shared" si="12"/>
        <v>1.512</v>
      </c>
      <c r="T78" s="171">
        <v>1.512</v>
      </c>
      <c r="U78" s="171">
        <v>0.696</v>
      </c>
      <c r="V78" s="174"/>
    </row>
    <row r="79" spans="1:22" ht="12.75">
      <c r="A79" s="277">
        <f aca="true" t="shared" si="19" ref="A79:A142">+A78+1</f>
        <v>71</v>
      </c>
      <c r="B79" s="168" t="s">
        <v>156</v>
      </c>
      <c r="C79" s="173">
        <f aca="true" t="shared" si="20" ref="C79:F164">G79+K79+O79+S79</f>
        <v>660.677</v>
      </c>
      <c r="D79" s="171">
        <f>H79+L79+P79+T79</f>
        <v>659.548</v>
      </c>
      <c r="E79" s="171">
        <f>I79+M79+Q79+U79</f>
        <v>439.84999999999997</v>
      </c>
      <c r="F79" s="171">
        <f>+J79+N79+R79+V79</f>
        <v>1.129</v>
      </c>
      <c r="G79" s="173">
        <f>H79+J79</f>
        <v>208.932</v>
      </c>
      <c r="H79" s="171">
        <v>207.803</v>
      </c>
      <c r="I79" s="171">
        <v>118.344</v>
      </c>
      <c r="J79" s="174">
        <v>1.129</v>
      </c>
      <c r="K79" s="282"/>
      <c r="L79" s="280"/>
      <c r="M79" s="280"/>
      <c r="N79" s="279"/>
      <c r="O79" s="173">
        <f t="shared" si="11"/>
        <v>428.745</v>
      </c>
      <c r="P79" s="171">
        <v>428.745</v>
      </c>
      <c r="Q79" s="171">
        <v>321.506</v>
      </c>
      <c r="R79" s="174"/>
      <c r="S79" s="169">
        <f t="shared" si="12"/>
        <v>23</v>
      </c>
      <c r="T79" s="171">
        <v>23</v>
      </c>
      <c r="U79" s="171"/>
      <c r="V79" s="174"/>
    </row>
    <row r="80" spans="1:22" ht="12.75">
      <c r="A80" s="277">
        <f t="shared" si="19"/>
        <v>72</v>
      </c>
      <c r="B80" s="221" t="s">
        <v>457</v>
      </c>
      <c r="C80" s="173">
        <f t="shared" si="20"/>
        <v>34.462</v>
      </c>
      <c r="D80" s="171">
        <f>H80+L80+P80+T80</f>
        <v>34.462</v>
      </c>
      <c r="E80" s="171">
        <f>I80+M80+Q80+U80</f>
        <v>25.736</v>
      </c>
      <c r="F80" s="172"/>
      <c r="G80" s="173">
        <f>H80+J80</f>
        <v>32.862</v>
      </c>
      <c r="H80" s="171">
        <v>32.862</v>
      </c>
      <c r="I80" s="171">
        <v>25</v>
      </c>
      <c r="J80" s="174"/>
      <c r="K80" s="173"/>
      <c r="L80" s="171"/>
      <c r="M80" s="171"/>
      <c r="N80" s="174"/>
      <c r="O80" s="173"/>
      <c r="P80" s="171"/>
      <c r="Q80" s="171"/>
      <c r="R80" s="174"/>
      <c r="S80" s="169">
        <f t="shared" si="12"/>
        <v>1.6</v>
      </c>
      <c r="T80" s="171">
        <v>1.6</v>
      </c>
      <c r="U80" s="171">
        <v>0.736</v>
      </c>
      <c r="V80" s="174"/>
    </row>
    <row r="81" spans="1:22" ht="12.75">
      <c r="A81" s="277">
        <f t="shared" si="19"/>
        <v>73</v>
      </c>
      <c r="B81" s="168" t="s">
        <v>411</v>
      </c>
      <c r="C81" s="173">
        <f aca="true" t="shared" si="21" ref="C81:E88">+G81+K81+O81+S81</f>
        <v>778.9019999999999</v>
      </c>
      <c r="D81" s="171">
        <f t="shared" si="21"/>
        <v>778.9019999999999</v>
      </c>
      <c r="E81" s="171">
        <f t="shared" si="21"/>
        <v>465.164</v>
      </c>
      <c r="F81" s="172"/>
      <c r="G81" s="173">
        <f aca="true" t="shared" si="22" ref="G81:G88">+H81</f>
        <v>341.571</v>
      </c>
      <c r="H81" s="171">
        <v>341.571</v>
      </c>
      <c r="I81" s="171">
        <v>160.738</v>
      </c>
      <c r="J81" s="279"/>
      <c r="K81" s="282"/>
      <c r="L81" s="280"/>
      <c r="M81" s="280"/>
      <c r="N81" s="279"/>
      <c r="O81" s="173">
        <f t="shared" si="11"/>
        <v>405.931</v>
      </c>
      <c r="P81" s="171">
        <v>405.931</v>
      </c>
      <c r="Q81" s="171">
        <v>304.426</v>
      </c>
      <c r="R81" s="279"/>
      <c r="S81" s="169">
        <f>+T81</f>
        <v>31.4</v>
      </c>
      <c r="T81" s="171">
        <v>31.4</v>
      </c>
      <c r="U81" s="171"/>
      <c r="V81" s="174"/>
    </row>
    <row r="82" spans="1:22" ht="12.75">
      <c r="A82" s="277">
        <f t="shared" si="19"/>
        <v>74</v>
      </c>
      <c r="B82" s="168" t="s">
        <v>200</v>
      </c>
      <c r="C82" s="173">
        <f t="shared" si="21"/>
        <v>325.79599999999994</v>
      </c>
      <c r="D82" s="171">
        <f t="shared" si="21"/>
        <v>325.79599999999994</v>
      </c>
      <c r="E82" s="171">
        <f t="shared" si="21"/>
        <v>207.632</v>
      </c>
      <c r="F82" s="172"/>
      <c r="G82" s="173">
        <f>+H82+J82</f>
        <v>16.977</v>
      </c>
      <c r="H82" s="171">
        <v>16.977</v>
      </c>
      <c r="I82" s="171"/>
      <c r="J82" s="174"/>
      <c r="K82" s="173">
        <f>L82+N82</f>
        <v>136.1</v>
      </c>
      <c r="L82" s="171">
        <v>136.1</v>
      </c>
      <c r="M82" s="171">
        <v>82.593</v>
      </c>
      <c r="N82" s="174"/>
      <c r="O82" s="173">
        <f t="shared" si="11"/>
        <v>165.319</v>
      </c>
      <c r="P82" s="171">
        <v>165.319</v>
      </c>
      <c r="Q82" s="171">
        <v>125.039</v>
      </c>
      <c r="R82" s="174"/>
      <c r="S82" s="169">
        <f>+T82</f>
        <v>7.4</v>
      </c>
      <c r="T82" s="171">
        <v>7.4</v>
      </c>
      <c r="U82" s="171"/>
      <c r="V82" s="174"/>
    </row>
    <row r="83" spans="1:22" ht="12.75">
      <c r="A83" s="277">
        <v>75</v>
      </c>
      <c r="B83" s="168" t="s">
        <v>412</v>
      </c>
      <c r="C83" s="173">
        <f t="shared" si="21"/>
        <v>406.804</v>
      </c>
      <c r="D83" s="171">
        <f t="shared" si="21"/>
        <v>406.804</v>
      </c>
      <c r="E83" s="171">
        <f t="shared" si="21"/>
        <v>294.001</v>
      </c>
      <c r="F83" s="172"/>
      <c r="G83" s="173">
        <f t="shared" si="22"/>
        <v>352.599</v>
      </c>
      <c r="H83" s="171">
        <v>352.599</v>
      </c>
      <c r="I83" s="171">
        <v>261.885</v>
      </c>
      <c r="J83" s="279"/>
      <c r="K83" s="282"/>
      <c r="L83" s="280"/>
      <c r="M83" s="280"/>
      <c r="N83" s="279"/>
      <c r="O83" s="173">
        <f t="shared" si="11"/>
        <v>25.705</v>
      </c>
      <c r="P83" s="171">
        <v>25.705</v>
      </c>
      <c r="Q83" s="171">
        <v>19.7</v>
      </c>
      <c r="R83" s="174"/>
      <c r="S83" s="169">
        <f>+T83+V83</f>
        <v>28.5</v>
      </c>
      <c r="T83" s="171">
        <v>28.5</v>
      </c>
      <c r="U83" s="171">
        <v>12.416</v>
      </c>
      <c r="V83" s="174"/>
    </row>
    <row r="84" spans="1:22" ht="12.75">
      <c r="A84" s="277">
        <f t="shared" si="19"/>
        <v>76</v>
      </c>
      <c r="B84" s="168" t="s">
        <v>179</v>
      </c>
      <c r="C84" s="173">
        <f t="shared" si="21"/>
        <v>119.569</v>
      </c>
      <c r="D84" s="171">
        <f t="shared" si="21"/>
        <v>119.569</v>
      </c>
      <c r="E84" s="171">
        <f t="shared" si="21"/>
        <v>86.772</v>
      </c>
      <c r="F84" s="172"/>
      <c r="G84" s="173">
        <f t="shared" si="22"/>
        <v>94.294</v>
      </c>
      <c r="H84" s="171">
        <v>94.294</v>
      </c>
      <c r="I84" s="171">
        <v>71.525</v>
      </c>
      <c r="J84" s="279"/>
      <c r="K84" s="282"/>
      <c r="L84" s="280"/>
      <c r="M84" s="280"/>
      <c r="N84" s="279"/>
      <c r="O84" s="173">
        <f t="shared" si="11"/>
        <v>13.775</v>
      </c>
      <c r="P84" s="171">
        <v>13.775</v>
      </c>
      <c r="Q84" s="171">
        <v>10.557</v>
      </c>
      <c r="R84" s="174"/>
      <c r="S84" s="169">
        <f aca="true" t="shared" si="23" ref="S84:S89">T84+V84</f>
        <v>11.5</v>
      </c>
      <c r="T84" s="171">
        <v>11.5</v>
      </c>
      <c r="U84" s="171">
        <v>4.69</v>
      </c>
      <c r="V84" s="174"/>
    </row>
    <row r="85" spans="1:22" ht="12.75">
      <c r="A85" s="277">
        <f t="shared" si="19"/>
        <v>77</v>
      </c>
      <c r="B85" s="221" t="s">
        <v>167</v>
      </c>
      <c r="C85" s="173">
        <f t="shared" si="21"/>
        <v>86.653</v>
      </c>
      <c r="D85" s="171">
        <f t="shared" si="21"/>
        <v>86.653</v>
      </c>
      <c r="E85" s="171">
        <f t="shared" si="21"/>
        <v>47.442</v>
      </c>
      <c r="F85" s="172"/>
      <c r="G85" s="173">
        <f t="shared" si="22"/>
        <v>65.653</v>
      </c>
      <c r="H85" s="171">
        <v>65.653</v>
      </c>
      <c r="I85" s="171">
        <v>47.442</v>
      </c>
      <c r="J85" s="279"/>
      <c r="K85" s="282"/>
      <c r="L85" s="280"/>
      <c r="M85" s="280"/>
      <c r="N85" s="279"/>
      <c r="O85" s="173"/>
      <c r="P85" s="171"/>
      <c r="Q85" s="171"/>
      <c r="R85" s="174"/>
      <c r="S85" s="169">
        <f t="shared" si="23"/>
        <v>21</v>
      </c>
      <c r="T85" s="171">
        <v>21</v>
      </c>
      <c r="U85" s="171"/>
      <c r="V85" s="174"/>
    </row>
    <row r="86" spans="1:22" ht="12.75">
      <c r="A86" s="277">
        <v>78</v>
      </c>
      <c r="B86" s="221" t="s">
        <v>458</v>
      </c>
      <c r="C86" s="173">
        <f t="shared" si="21"/>
        <v>90.529</v>
      </c>
      <c r="D86" s="171">
        <f t="shared" si="21"/>
        <v>90.529</v>
      </c>
      <c r="E86" s="171">
        <f t="shared" si="21"/>
        <v>67.105</v>
      </c>
      <c r="F86" s="172"/>
      <c r="G86" s="173">
        <f t="shared" si="22"/>
        <v>31.66</v>
      </c>
      <c r="H86" s="171">
        <v>31.66</v>
      </c>
      <c r="I86" s="171">
        <v>22.754</v>
      </c>
      <c r="J86" s="279"/>
      <c r="K86" s="282"/>
      <c r="L86" s="280"/>
      <c r="M86" s="280"/>
      <c r="N86" s="279"/>
      <c r="O86" s="173">
        <f t="shared" si="11"/>
        <v>57.869</v>
      </c>
      <c r="P86" s="171">
        <v>57.869</v>
      </c>
      <c r="Q86" s="171">
        <v>44.351</v>
      </c>
      <c r="R86" s="174"/>
      <c r="S86" s="169">
        <f t="shared" si="23"/>
        <v>1</v>
      </c>
      <c r="T86" s="171">
        <v>1</v>
      </c>
      <c r="U86" s="171"/>
      <c r="V86" s="174"/>
    </row>
    <row r="87" spans="1:22" ht="12.75">
      <c r="A87" s="277">
        <f t="shared" si="19"/>
        <v>79</v>
      </c>
      <c r="B87" s="168" t="s">
        <v>413</v>
      </c>
      <c r="C87" s="173">
        <f t="shared" si="21"/>
        <v>227.31699999999998</v>
      </c>
      <c r="D87" s="171">
        <f t="shared" si="21"/>
        <v>227.31699999999998</v>
      </c>
      <c r="E87" s="171">
        <f t="shared" si="21"/>
        <v>146.53799999999998</v>
      </c>
      <c r="F87" s="172"/>
      <c r="G87" s="173">
        <f t="shared" si="22"/>
        <v>159.314</v>
      </c>
      <c r="H87" s="171">
        <v>159.314</v>
      </c>
      <c r="I87" s="171">
        <v>103.696</v>
      </c>
      <c r="J87" s="279"/>
      <c r="K87" s="282"/>
      <c r="L87" s="280"/>
      <c r="M87" s="280"/>
      <c r="N87" s="279"/>
      <c r="O87" s="173">
        <f t="shared" si="11"/>
        <v>56.303</v>
      </c>
      <c r="P87" s="171">
        <v>56.303</v>
      </c>
      <c r="Q87" s="171">
        <v>41.646</v>
      </c>
      <c r="R87" s="174"/>
      <c r="S87" s="169">
        <f t="shared" si="23"/>
        <v>11.7</v>
      </c>
      <c r="T87" s="171">
        <v>11.7</v>
      </c>
      <c r="U87" s="171">
        <v>1.196</v>
      </c>
      <c r="V87" s="174"/>
    </row>
    <row r="88" spans="1:22" ht="12.75">
      <c r="A88" s="277">
        <v>80</v>
      </c>
      <c r="B88" s="168" t="s">
        <v>459</v>
      </c>
      <c r="C88" s="184">
        <f t="shared" si="21"/>
        <v>67.899</v>
      </c>
      <c r="D88" s="171">
        <f t="shared" si="21"/>
        <v>67.899</v>
      </c>
      <c r="E88" s="169">
        <f t="shared" si="21"/>
        <v>43.929</v>
      </c>
      <c r="F88" s="172"/>
      <c r="G88" s="173">
        <f t="shared" si="22"/>
        <v>40.21</v>
      </c>
      <c r="H88" s="171">
        <v>40.21</v>
      </c>
      <c r="I88" s="171">
        <v>25.751</v>
      </c>
      <c r="J88" s="279"/>
      <c r="K88" s="282"/>
      <c r="L88" s="280"/>
      <c r="M88" s="280"/>
      <c r="N88" s="279"/>
      <c r="O88" s="173">
        <f t="shared" si="11"/>
        <v>24.589</v>
      </c>
      <c r="P88" s="171">
        <v>24.589</v>
      </c>
      <c r="Q88" s="171">
        <v>18.178</v>
      </c>
      <c r="R88" s="174"/>
      <c r="S88" s="169">
        <f t="shared" si="23"/>
        <v>3.1</v>
      </c>
      <c r="T88" s="171">
        <v>3.1</v>
      </c>
      <c r="U88" s="171"/>
      <c r="V88" s="174"/>
    </row>
    <row r="89" spans="1:22" ht="12.75">
      <c r="A89" s="277">
        <v>81</v>
      </c>
      <c r="B89" s="221" t="s">
        <v>111</v>
      </c>
      <c r="C89" s="173">
        <f t="shared" si="20"/>
        <v>14.457</v>
      </c>
      <c r="D89" s="171">
        <f t="shared" si="20"/>
        <v>14.457</v>
      </c>
      <c r="E89" s="171">
        <f t="shared" si="20"/>
        <v>11.08</v>
      </c>
      <c r="F89" s="172">
        <f>+J89+N89+R89+V89</f>
        <v>0</v>
      </c>
      <c r="G89" s="173">
        <f aca="true" t="shared" si="24" ref="G89:G171">H89+J89</f>
        <v>0</v>
      </c>
      <c r="H89" s="171"/>
      <c r="I89" s="171"/>
      <c r="J89" s="174"/>
      <c r="K89" s="282"/>
      <c r="L89" s="280"/>
      <c r="M89" s="280"/>
      <c r="N89" s="279"/>
      <c r="O89" s="173">
        <f t="shared" si="11"/>
        <v>14.457</v>
      </c>
      <c r="P89" s="171">
        <v>14.457</v>
      </c>
      <c r="Q89" s="171">
        <v>11.08</v>
      </c>
      <c r="R89" s="174"/>
      <c r="S89" s="169">
        <f t="shared" si="23"/>
        <v>0</v>
      </c>
      <c r="T89" s="171"/>
      <c r="U89" s="171"/>
      <c r="V89" s="174"/>
    </row>
    <row r="90" spans="1:22" ht="12.75">
      <c r="A90" s="277">
        <v>82</v>
      </c>
      <c r="B90" s="188" t="s">
        <v>460</v>
      </c>
      <c r="C90" s="158">
        <f t="shared" si="20"/>
        <v>0</v>
      </c>
      <c r="D90" s="165">
        <f t="shared" si="20"/>
        <v>0</v>
      </c>
      <c r="E90" s="165"/>
      <c r="F90" s="172"/>
      <c r="G90" s="158">
        <f t="shared" si="24"/>
        <v>0</v>
      </c>
      <c r="H90" s="165"/>
      <c r="I90" s="171"/>
      <c r="J90" s="174"/>
      <c r="K90" s="282"/>
      <c r="L90" s="280"/>
      <c r="M90" s="280"/>
      <c r="N90" s="279"/>
      <c r="O90" s="173"/>
      <c r="P90" s="171"/>
      <c r="Q90" s="171"/>
      <c r="R90" s="174"/>
      <c r="S90" s="169"/>
      <c r="T90" s="171"/>
      <c r="U90" s="171"/>
      <c r="V90" s="174"/>
    </row>
    <row r="91" spans="1:22" ht="12.75">
      <c r="A91" s="277">
        <v>83</v>
      </c>
      <c r="B91" s="168" t="s">
        <v>114</v>
      </c>
      <c r="C91" s="173">
        <f t="shared" si="20"/>
        <v>0</v>
      </c>
      <c r="D91" s="171">
        <f t="shared" si="20"/>
        <v>0</v>
      </c>
      <c r="E91" s="171">
        <f t="shared" si="20"/>
        <v>0</v>
      </c>
      <c r="F91" s="172"/>
      <c r="G91" s="173">
        <f t="shared" si="24"/>
        <v>0</v>
      </c>
      <c r="H91" s="171"/>
      <c r="I91" s="171"/>
      <c r="J91" s="178"/>
      <c r="K91" s="282"/>
      <c r="L91" s="280"/>
      <c r="M91" s="280"/>
      <c r="N91" s="279"/>
      <c r="O91" s="173"/>
      <c r="P91" s="171"/>
      <c r="Q91" s="171"/>
      <c r="R91" s="174"/>
      <c r="S91" s="169"/>
      <c r="T91" s="171"/>
      <c r="U91" s="171"/>
      <c r="V91" s="174"/>
    </row>
    <row r="92" spans="1:22" ht="12.75">
      <c r="A92" s="277">
        <v>84</v>
      </c>
      <c r="B92" s="168" t="s">
        <v>115</v>
      </c>
      <c r="C92" s="173">
        <f t="shared" si="20"/>
        <v>0</v>
      </c>
      <c r="D92" s="171">
        <f t="shared" si="20"/>
        <v>0</v>
      </c>
      <c r="E92" s="171">
        <f t="shared" si="20"/>
        <v>0</v>
      </c>
      <c r="F92" s="172"/>
      <c r="G92" s="173">
        <f t="shared" si="24"/>
        <v>0</v>
      </c>
      <c r="H92" s="171"/>
      <c r="I92" s="171"/>
      <c r="J92" s="178"/>
      <c r="K92" s="282"/>
      <c r="L92" s="280"/>
      <c r="M92" s="280"/>
      <c r="N92" s="279"/>
      <c r="O92" s="173"/>
      <c r="P92" s="171"/>
      <c r="Q92" s="171"/>
      <c r="R92" s="174"/>
      <c r="S92" s="169"/>
      <c r="T92" s="171"/>
      <c r="U92" s="171"/>
      <c r="V92" s="174"/>
    </row>
    <row r="93" spans="1:22" ht="12.75">
      <c r="A93" s="277">
        <v>85</v>
      </c>
      <c r="B93" s="168" t="s">
        <v>116</v>
      </c>
      <c r="C93" s="173">
        <f t="shared" si="20"/>
        <v>0</v>
      </c>
      <c r="D93" s="171">
        <f t="shared" si="20"/>
        <v>0</v>
      </c>
      <c r="E93" s="171">
        <f t="shared" si="20"/>
        <v>0</v>
      </c>
      <c r="F93" s="172"/>
      <c r="G93" s="173">
        <f t="shared" si="24"/>
        <v>0</v>
      </c>
      <c r="H93" s="171"/>
      <c r="I93" s="171"/>
      <c r="J93" s="174"/>
      <c r="K93" s="282"/>
      <c r="L93" s="280"/>
      <c r="M93" s="280"/>
      <c r="N93" s="279"/>
      <c r="O93" s="173"/>
      <c r="P93" s="171"/>
      <c r="Q93" s="171"/>
      <c r="R93" s="174"/>
      <c r="S93" s="286"/>
      <c r="T93" s="165"/>
      <c r="U93" s="165"/>
      <c r="V93" s="178"/>
    </row>
    <row r="94" spans="1:22" ht="12.75">
      <c r="A94" s="277">
        <f t="shared" si="19"/>
        <v>86</v>
      </c>
      <c r="B94" s="168" t="s">
        <v>117</v>
      </c>
      <c r="C94" s="173">
        <f t="shared" si="20"/>
        <v>0</v>
      </c>
      <c r="D94" s="171">
        <f t="shared" si="20"/>
        <v>0</v>
      </c>
      <c r="E94" s="171">
        <f t="shared" si="20"/>
        <v>0</v>
      </c>
      <c r="F94" s="172"/>
      <c r="G94" s="173">
        <f t="shared" si="24"/>
        <v>0</v>
      </c>
      <c r="H94" s="171"/>
      <c r="I94" s="171"/>
      <c r="J94" s="178"/>
      <c r="K94" s="282"/>
      <c r="L94" s="280"/>
      <c r="M94" s="280"/>
      <c r="N94" s="279"/>
      <c r="O94" s="173"/>
      <c r="P94" s="171"/>
      <c r="Q94" s="171"/>
      <c r="R94" s="174"/>
      <c r="S94" s="286"/>
      <c r="T94" s="165"/>
      <c r="U94" s="165"/>
      <c r="V94" s="178"/>
    </row>
    <row r="95" spans="1:22" ht="12.75">
      <c r="A95" s="277">
        <f t="shared" si="19"/>
        <v>87</v>
      </c>
      <c r="B95" s="168" t="s">
        <v>118</v>
      </c>
      <c r="C95" s="173">
        <f t="shared" si="20"/>
        <v>0</v>
      </c>
      <c r="D95" s="171">
        <f t="shared" si="20"/>
        <v>0</v>
      </c>
      <c r="E95" s="171">
        <f t="shared" si="20"/>
        <v>0</v>
      </c>
      <c r="F95" s="172"/>
      <c r="G95" s="173">
        <f t="shared" si="24"/>
        <v>0</v>
      </c>
      <c r="H95" s="171"/>
      <c r="I95" s="171"/>
      <c r="J95" s="178"/>
      <c r="K95" s="282"/>
      <c r="L95" s="280"/>
      <c r="M95" s="280"/>
      <c r="N95" s="279"/>
      <c r="O95" s="173"/>
      <c r="P95" s="171"/>
      <c r="Q95" s="171"/>
      <c r="R95" s="174"/>
      <c r="S95" s="286"/>
      <c r="T95" s="165"/>
      <c r="U95" s="165"/>
      <c r="V95" s="178"/>
    </row>
    <row r="96" spans="1:22" ht="12.75">
      <c r="A96" s="277">
        <f t="shared" si="19"/>
        <v>88</v>
      </c>
      <c r="B96" s="168" t="s">
        <v>119</v>
      </c>
      <c r="C96" s="173">
        <f t="shared" si="20"/>
        <v>0</v>
      </c>
      <c r="D96" s="171">
        <f t="shared" si="20"/>
        <v>0</v>
      </c>
      <c r="E96" s="171">
        <f t="shared" si="20"/>
        <v>0</v>
      </c>
      <c r="F96" s="172"/>
      <c r="G96" s="173">
        <f t="shared" si="24"/>
        <v>0</v>
      </c>
      <c r="H96" s="171"/>
      <c r="I96" s="171"/>
      <c r="J96" s="178"/>
      <c r="K96" s="282"/>
      <c r="L96" s="280"/>
      <c r="M96" s="280"/>
      <c r="N96" s="279"/>
      <c r="O96" s="173"/>
      <c r="P96" s="171"/>
      <c r="Q96" s="171"/>
      <c r="R96" s="174"/>
      <c r="S96" s="286"/>
      <c r="T96" s="165"/>
      <c r="U96" s="165"/>
      <c r="V96" s="178"/>
    </row>
    <row r="97" spans="1:22" ht="12.75">
      <c r="A97" s="277">
        <v>89</v>
      </c>
      <c r="B97" s="168" t="s">
        <v>121</v>
      </c>
      <c r="C97" s="173">
        <f>G97+K97+O97+S97</f>
        <v>0</v>
      </c>
      <c r="D97" s="171">
        <f t="shared" si="20"/>
        <v>0</v>
      </c>
      <c r="E97" s="171"/>
      <c r="F97" s="172"/>
      <c r="G97" s="173">
        <f>H97+J97</f>
        <v>0</v>
      </c>
      <c r="H97" s="171"/>
      <c r="I97" s="171"/>
      <c r="J97" s="178"/>
      <c r="K97" s="282"/>
      <c r="L97" s="280"/>
      <c r="M97" s="280"/>
      <c r="N97" s="279"/>
      <c r="O97" s="173"/>
      <c r="P97" s="171"/>
      <c r="Q97" s="171"/>
      <c r="R97" s="174"/>
      <c r="S97" s="286"/>
      <c r="T97" s="165"/>
      <c r="U97" s="165"/>
      <c r="V97" s="178"/>
    </row>
    <row r="98" spans="1:22" ht="13.5" thickBot="1">
      <c r="A98" s="306">
        <f t="shared" si="19"/>
        <v>90</v>
      </c>
      <c r="B98" s="200" t="s">
        <v>175</v>
      </c>
      <c r="C98" s="206">
        <f>G98+K98+O98+S98</f>
        <v>0</v>
      </c>
      <c r="D98" s="204">
        <f t="shared" si="20"/>
        <v>0</v>
      </c>
      <c r="E98" s="204"/>
      <c r="F98" s="205"/>
      <c r="G98" s="206">
        <f>H98+J98</f>
        <v>0</v>
      </c>
      <c r="H98" s="204"/>
      <c r="I98" s="204"/>
      <c r="J98" s="211"/>
      <c r="K98" s="307"/>
      <c r="L98" s="308"/>
      <c r="M98" s="308"/>
      <c r="N98" s="309"/>
      <c r="O98" s="227"/>
      <c r="P98" s="225"/>
      <c r="Q98" s="225"/>
      <c r="R98" s="231"/>
      <c r="S98" s="310"/>
      <c r="T98" s="311"/>
      <c r="U98" s="311"/>
      <c r="V98" s="228"/>
    </row>
    <row r="99" spans="1:22" ht="45.75" thickBot="1">
      <c r="A99" s="257">
        <f t="shared" si="19"/>
        <v>91</v>
      </c>
      <c r="B99" s="258" t="s">
        <v>461</v>
      </c>
      <c r="C99" s="312">
        <f>G99+K99+O99+S99</f>
        <v>65.315</v>
      </c>
      <c r="D99" s="313">
        <f t="shared" si="20"/>
        <v>65.315</v>
      </c>
      <c r="E99" s="244">
        <f t="shared" si="20"/>
        <v>37.926</v>
      </c>
      <c r="F99" s="251">
        <f t="shared" si="20"/>
        <v>0</v>
      </c>
      <c r="G99" s="244">
        <f>G100+G111+G114+G117+G118+SUM(G122:G133)+G135+G138+G139</f>
        <v>60.915</v>
      </c>
      <c r="H99" s="244">
        <f>H100+H111+H114+H117+H118+SUM(H122:H133)+H135+H138+H139</f>
        <v>60.915</v>
      </c>
      <c r="I99" s="244">
        <f>I100+I111+I114+SUM(I117:I133)+I135+I138+I139</f>
        <v>37.926</v>
      </c>
      <c r="J99" s="244"/>
      <c r="K99" s="314"/>
      <c r="L99" s="315"/>
      <c r="M99" s="315"/>
      <c r="N99" s="293"/>
      <c r="O99" s="314"/>
      <c r="P99" s="315"/>
      <c r="Q99" s="315"/>
      <c r="R99" s="293"/>
      <c r="S99" s="252">
        <f>S100+SUM(S111:S133)+S135+S138+S139</f>
        <v>4.4</v>
      </c>
      <c r="T99" s="313">
        <f>SUM(T111:T139)</f>
        <v>4.4</v>
      </c>
      <c r="U99" s="244">
        <f>SUM(U111:U138)</f>
        <v>0</v>
      </c>
      <c r="V99" s="251">
        <f>SUM(V111:V138)</f>
        <v>0</v>
      </c>
    </row>
    <row r="100" spans="1:22" ht="25.5">
      <c r="A100" s="262">
        <f t="shared" si="19"/>
        <v>92</v>
      </c>
      <c r="B100" s="316" t="s">
        <v>462</v>
      </c>
      <c r="C100" s="274">
        <f t="shared" si="20"/>
        <v>0</v>
      </c>
      <c r="D100" s="269">
        <f t="shared" si="20"/>
        <v>0</v>
      </c>
      <c r="E100" s="269"/>
      <c r="F100" s="273"/>
      <c r="G100" s="317">
        <f>SUM(G101:G110)-G104-G105</f>
        <v>0</v>
      </c>
      <c r="H100" s="297">
        <f>SUM(H101:H110)-H104-H105</f>
        <v>0</v>
      </c>
      <c r="I100" s="297"/>
      <c r="J100" s="298"/>
      <c r="K100" s="318"/>
      <c r="L100" s="303"/>
      <c r="M100" s="303"/>
      <c r="N100" s="299"/>
      <c r="O100" s="318"/>
      <c r="P100" s="303"/>
      <c r="Q100" s="303"/>
      <c r="R100" s="299"/>
      <c r="S100" s="318"/>
      <c r="T100" s="303"/>
      <c r="U100" s="303"/>
      <c r="V100" s="299"/>
    </row>
    <row r="101" spans="1:22" ht="12.75">
      <c r="A101" s="277">
        <f t="shared" si="19"/>
        <v>93</v>
      </c>
      <c r="B101" s="189" t="s">
        <v>463</v>
      </c>
      <c r="C101" s="158">
        <f t="shared" si="20"/>
        <v>0</v>
      </c>
      <c r="D101" s="280">
        <f t="shared" si="20"/>
        <v>0</v>
      </c>
      <c r="E101" s="280"/>
      <c r="F101" s="281"/>
      <c r="G101" s="282">
        <f t="shared" si="24"/>
        <v>0</v>
      </c>
      <c r="H101" s="280"/>
      <c r="I101" s="280"/>
      <c r="J101" s="279"/>
      <c r="K101" s="282"/>
      <c r="L101" s="280"/>
      <c r="M101" s="280"/>
      <c r="N101" s="279"/>
      <c r="O101" s="282"/>
      <c r="P101" s="280"/>
      <c r="Q101" s="280"/>
      <c r="R101" s="279"/>
      <c r="S101" s="282"/>
      <c r="T101" s="280"/>
      <c r="U101" s="280"/>
      <c r="V101" s="279"/>
    </row>
    <row r="102" spans="1:22" ht="12.75">
      <c r="A102" s="277">
        <f t="shared" si="19"/>
        <v>94</v>
      </c>
      <c r="B102" s="189" t="s">
        <v>464</v>
      </c>
      <c r="C102" s="158">
        <f t="shared" si="20"/>
        <v>0</v>
      </c>
      <c r="D102" s="280">
        <f t="shared" si="20"/>
        <v>0</v>
      </c>
      <c r="E102" s="280"/>
      <c r="F102" s="281"/>
      <c r="G102" s="282">
        <f t="shared" si="24"/>
        <v>0</v>
      </c>
      <c r="H102" s="280"/>
      <c r="I102" s="280"/>
      <c r="J102" s="279"/>
      <c r="K102" s="282"/>
      <c r="L102" s="280"/>
      <c r="M102" s="280"/>
      <c r="N102" s="279"/>
      <c r="O102" s="282"/>
      <c r="P102" s="280"/>
      <c r="Q102" s="280"/>
      <c r="R102" s="279"/>
      <c r="S102" s="282"/>
      <c r="T102" s="280"/>
      <c r="U102" s="280"/>
      <c r="V102" s="279"/>
    </row>
    <row r="103" spans="1:22" ht="12.75">
      <c r="A103" s="277">
        <v>95</v>
      </c>
      <c r="B103" s="305" t="s">
        <v>465</v>
      </c>
      <c r="C103" s="158">
        <f t="shared" si="20"/>
        <v>0</v>
      </c>
      <c r="D103" s="280">
        <f t="shared" si="20"/>
        <v>0</v>
      </c>
      <c r="E103" s="280"/>
      <c r="F103" s="281"/>
      <c r="G103" s="282">
        <f t="shared" si="24"/>
        <v>0</v>
      </c>
      <c r="H103" s="280"/>
      <c r="I103" s="280"/>
      <c r="J103" s="279"/>
      <c r="K103" s="282"/>
      <c r="L103" s="280"/>
      <c r="M103" s="280"/>
      <c r="N103" s="279"/>
      <c r="O103" s="282"/>
      <c r="P103" s="280"/>
      <c r="Q103" s="280"/>
      <c r="R103" s="279"/>
      <c r="S103" s="282"/>
      <c r="T103" s="280"/>
      <c r="U103" s="280"/>
      <c r="V103" s="279"/>
    </row>
    <row r="104" spans="1:22" ht="12.75">
      <c r="A104" s="277">
        <f t="shared" si="19"/>
        <v>96</v>
      </c>
      <c r="B104" s="305" t="s">
        <v>466</v>
      </c>
      <c r="C104" s="158">
        <f t="shared" si="20"/>
        <v>0</v>
      </c>
      <c r="D104" s="280">
        <f t="shared" si="20"/>
        <v>0</v>
      </c>
      <c r="E104" s="280"/>
      <c r="F104" s="281"/>
      <c r="G104" s="282">
        <f t="shared" si="24"/>
        <v>0</v>
      </c>
      <c r="H104" s="280"/>
      <c r="I104" s="280"/>
      <c r="J104" s="279"/>
      <c r="K104" s="282"/>
      <c r="L104" s="280"/>
      <c r="M104" s="280"/>
      <c r="N104" s="279"/>
      <c r="O104" s="282"/>
      <c r="P104" s="280"/>
      <c r="Q104" s="280"/>
      <c r="R104" s="279"/>
      <c r="S104" s="282"/>
      <c r="T104" s="280"/>
      <c r="U104" s="280"/>
      <c r="V104" s="279"/>
    </row>
    <row r="105" spans="1:22" ht="12.75">
      <c r="A105" s="277">
        <v>97</v>
      </c>
      <c r="B105" s="305" t="s">
        <v>467</v>
      </c>
      <c r="C105" s="158">
        <f t="shared" si="20"/>
        <v>0</v>
      </c>
      <c r="D105" s="280">
        <f t="shared" si="20"/>
        <v>0</v>
      </c>
      <c r="E105" s="280"/>
      <c r="F105" s="281"/>
      <c r="G105" s="282">
        <f t="shared" si="24"/>
        <v>0</v>
      </c>
      <c r="H105" s="280"/>
      <c r="I105" s="280"/>
      <c r="J105" s="279"/>
      <c r="K105" s="282"/>
      <c r="L105" s="280"/>
      <c r="M105" s="280"/>
      <c r="N105" s="279"/>
      <c r="O105" s="282"/>
      <c r="P105" s="280"/>
      <c r="Q105" s="280"/>
      <c r="R105" s="279"/>
      <c r="S105" s="282"/>
      <c r="T105" s="280"/>
      <c r="U105" s="280"/>
      <c r="V105" s="279"/>
    </row>
    <row r="106" spans="1:22" ht="12.75">
      <c r="A106" s="277">
        <v>98</v>
      </c>
      <c r="B106" s="189" t="s">
        <v>468</v>
      </c>
      <c r="C106" s="158">
        <f t="shared" si="20"/>
        <v>0</v>
      </c>
      <c r="D106" s="280">
        <f t="shared" si="20"/>
        <v>0</v>
      </c>
      <c r="E106" s="280"/>
      <c r="F106" s="281"/>
      <c r="G106" s="282">
        <f t="shared" si="24"/>
        <v>0</v>
      </c>
      <c r="H106" s="280"/>
      <c r="I106" s="280"/>
      <c r="J106" s="279"/>
      <c r="K106" s="282"/>
      <c r="L106" s="280"/>
      <c r="M106" s="280"/>
      <c r="N106" s="279"/>
      <c r="O106" s="282"/>
      <c r="P106" s="280"/>
      <c r="Q106" s="280"/>
      <c r="R106" s="279"/>
      <c r="S106" s="282"/>
      <c r="T106" s="280"/>
      <c r="U106" s="280"/>
      <c r="V106" s="279"/>
    </row>
    <row r="107" spans="1:22" ht="12.75">
      <c r="A107" s="277">
        <v>99</v>
      </c>
      <c r="B107" s="189" t="s">
        <v>469</v>
      </c>
      <c r="C107" s="158">
        <f t="shared" si="20"/>
        <v>0</v>
      </c>
      <c r="D107" s="280">
        <f t="shared" si="20"/>
        <v>0</v>
      </c>
      <c r="E107" s="280"/>
      <c r="F107" s="281"/>
      <c r="G107" s="282">
        <f t="shared" si="24"/>
        <v>0</v>
      </c>
      <c r="H107" s="280"/>
      <c r="I107" s="280"/>
      <c r="J107" s="279"/>
      <c r="K107" s="282"/>
      <c r="L107" s="280"/>
      <c r="M107" s="280"/>
      <c r="N107" s="279"/>
      <c r="O107" s="282"/>
      <c r="P107" s="280"/>
      <c r="Q107" s="280"/>
      <c r="R107" s="279"/>
      <c r="S107" s="282"/>
      <c r="T107" s="280"/>
      <c r="U107" s="280"/>
      <c r="V107" s="279"/>
    </row>
    <row r="108" spans="1:22" ht="12.75">
      <c r="A108" s="277">
        <v>100</v>
      </c>
      <c r="B108" s="189" t="s">
        <v>470</v>
      </c>
      <c r="C108" s="158">
        <f t="shared" si="20"/>
        <v>0</v>
      </c>
      <c r="D108" s="280">
        <f t="shared" si="20"/>
        <v>0</v>
      </c>
      <c r="E108" s="280"/>
      <c r="F108" s="281"/>
      <c r="G108" s="282">
        <f t="shared" si="24"/>
        <v>0</v>
      </c>
      <c r="H108" s="280"/>
      <c r="I108" s="280"/>
      <c r="J108" s="279"/>
      <c r="K108" s="282"/>
      <c r="L108" s="280"/>
      <c r="M108" s="280"/>
      <c r="N108" s="279"/>
      <c r="O108" s="282"/>
      <c r="P108" s="280"/>
      <c r="Q108" s="280"/>
      <c r="R108" s="279"/>
      <c r="S108" s="282"/>
      <c r="T108" s="280"/>
      <c r="U108" s="280"/>
      <c r="V108" s="279"/>
    </row>
    <row r="109" spans="1:22" ht="12.75">
      <c r="A109" s="277">
        <v>101</v>
      </c>
      <c r="B109" s="189" t="s">
        <v>471</v>
      </c>
      <c r="C109" s="158">
        <f t="shared" si="20"/>
        <v>0</v>
      </c>
      <c r="D109" s="280">
        <f t="shared" si="20"/>
        <v>0</v>
      </c>
      <c r="E109" s="280"/>
      <c r="F109" s="281"/>
      <c r="G109" s="282">
        <f t="shared" si="24"/>
        <v>0</v>
      </c>
      <c r="H109" s="280"/>
      <c r="I109" s="280"/>
      <c r="J109" s="279"/>
      <c r="K109" s="282"/>
      <c r="L109" s="280"/>
      <c r="M109" s="280"/>
      <c r="N109" s="279"/>
      <c r="O109" s="282"/>
      <c r="P109" s="280"/>
      <c r="Q109" s="280"/>
      <c r="R109" s="279"/>
      <c r="S109" s="282"/>
      <c r="T109" s="280"/>
      <c r="U109" s="280"/>
      <c r="V109" s="279"/>
    </row>
    <row r="110" spans="1:22" ht="12.75">
      <c r="A110" s="277">
        <v>102</v>
      </c>
      <c r="B110" s="189" t="s">
        <v>472</v>
      </c>
      <c r="C110" s="158">
        <f t="shared" si="20"/>
        <v>0</v>
      </c>
      <c r="D110" s="280">
        <f t="shared" si="20"/>
        <v>0</v>
      </c>
      <c r="E110" s="280"/>
      <c r="F110" s="281"/>
      <c r="G110" s="282">
        <f t="shared" si="24"/>
        <v>0</v>
      </c>
      <c r="H110" s="280"/>
      <c r="I110" s="280"/>
      <c r="J110" s="279"/>
      <c r="K110" s="282"/>
      <c r="L110" s="280"/>
      <c r="M110" s="280"/>
      <c r="N110" s="279"/>
      <c r="O110" s="282"/>
      <c r="P110" s="280"/>
      <c r="Q110" s="280"/>
      <c r="R110" s="279"/>
      <c r="S110" s="282"/>
      <c r="T110" s="280"/>
      <c r="U110" s="280"/>
      <c r="V110" s="279"/>
    </row>
    <row r="111" spans="1:22" ht="12.75">
      <c r="A111" s="277">
        <v>103</v>
      </c>
      <c r="B111" s="168" t="s">
        <v>109</v>
      </c>
      <c r="C111" s="187">
        <f t="shared" si="20"/>
        <v>0</v>
      </c>
      <c r="D111" s="319">
        <f t="shared" si="20"/>
        <v>0</v>
      </c>
      <c r="E111" s="171">
        <f t="shared" si="20"/>
        <v>0</v>
      </c>
      <c r="F111" s="172">
        <f t="shared" si="20"/>
        <v>0</v>
      </c>
      <c r="G111" s="173">
        <f t="shared" si="24"/>
        <v>0</v>
      </c>
      <c r="H111" s="171"/>
      <c r="I111" s="171"/>
      <c r="J111" s="174"/>
      <c r="K111" s="282"/>
      <c r="L111" s="280"/>
      <c r="M111" s="280"/>
      <c r="N111" s="279"/>
      <c r="O111" s="282"/>
      <c r="P111" s="280"/>
      <c r="Q111" s="280"/>
      <c r="R111" s="279"/>
      <c r="S111" s="187">
        <f>T111+V111</f>
        <v>0</v>
      </c>
      <c r="T111" s="319"/>
      <c r="U111" s="171"/>
      <c r="V111" s="174"/>
    </row>
    <row r="112" spans="1:22" ht="12.75">
      <c r="A112" s="277">
        <v>104</v>
      </c>
      <c r="B112" s="189" t="s">
        <v>473</v>
      </c>
      <c r="C112" s="320">
        <f t="shared" si="20"/>
        <v>0</v>
      </c>
      <c r="D112" s="321">
        <f t="shared" si="20"/>
        <v>0</v>
      </c>
      <c r="E112" s="165"/>
      <c r="F112" s="176"/>
      <c r="G112" s="158">
        <f t="shared" si="24"/>
        <v>0</v>
      </c>
      <c r="H112" s="165"/>
      <c r="I112" s="171"/>
      <c r="J112" s="174"/>
      <c r="K112" s="282"/>
      <c r="L112" s="280"/>
      <c r="M112" s="280"/>
      <c r="N112" s="279"/>
      <c r="O112" s="282"/>
      <c r="P112" s="280"/>
      <c r="Q112" s="280"/>
      <c r="R112" s="279"/>
      <c r="S112" s="187"/>
      <c r="T112" s="319"/>
      <c r="U112" s="171"/>
      <c r="V112" s="174"/>
    </row>
    <row r="113" spans="1:22" ht="12.75">
      <c r="A113" s="277">
        <v>105</v>
      </c>
      <c r="B113" s="189" t="s">
        <v>474</v>
      </c>
      <c r="C113" s="320">
        <f t="shared" si="20"/>
        <v>0</v>
      </c>
      <c r="D113" s="321">
        <f t="shared" si="20"/>
        <v>0</v>
      </c>
      <c r="E113" s="165"/>
      <c r="F113" s="176"/>
      <c r="G113" s="158">
        <f t="shared" si="24"/>
        <v>0</v>
      </c>
      <c r="H113" s="165"/>
      <c r="I113" s="171"/>
      <c r="J113" s="174"/>
      <c r="K113" s="282"/>
      <c r="L113" s="280"/>
      <c r="M113" s="280"/>
      <c r="N113" s="279"/>
      <c r="O113" s="282"/>
      <c r="P113" s="280"/>
      <c r="Q113" s="280"/>
      <c r="R113" s="279"/>
      <c r="S113" s="187"/>
      <c r="T113" s="319"/>
      <c r="U113" s="171"/>
      <c r="V113" s="174"/>
    </row>
    <row r="114" spans="1:22" ht="12.75">
      <c r="A114" s="277">
        <v>106</v>
      </c>
      <c r="B114" s="168" t="s">
        <v>110</v>
      </c>
      <c r="C114" s="187">
        <f t="shared" si="20"/>
        <v>0</v>
      </c>
      <c r="D114" s="319">
        <f t="shared" si="20"/>
        <v>0</v>
      </c>
      <c r="E114" s="171">
        <f t="shared" si="20"/>
        <v>0</v>
      </c>
      <c r="F114" s="172">
        <f t="shared" si="20"/>
        <v>0</v>
      </c>
      <c r="G114" s="173">
        <f t="shared" si="24"/>
        <v>0</v>
      </c>
      <c r="H114" s="171"/>
      <c r="I114" s="171"/>
      <c r="J114" s="279"/>
      <c r="K114" s="282"/>
      <c r="L114" s="280"/>
      <c r="M114" s="280"/>
      <c r="N114" s="279"/>
      <c r="O114" s="282"/>
      <c r="P114" s="280"/>
      <c r="Q114" s="280"/>
      <c r="R114" s="279"/>
      <c r="S114" s="187">
        <f>T114+V114</f>
        <v>0</v>
      </c>
      <c r="T114" s="319"/>
      <c r="U114" s="171"/>
      <c r="V114" s="174"/>
    </row>
    <row r="115" spans="1:22" ht="12.75">
      <c r="A115" s="277">
        <v>107</v>
      </c>
      <c r="B115" s="322" t="s">
        <v>387</v>
      </c>
      <c r="C115" s="158">
        <f t="shared" si="20"/>
        <v>0</v>
      </c>
      <c r="D115" s="165">
        <f t="shared" si="20"/>
        <v>0</v>
      </c>
      <c r="E115" s="165"/>
      <c r="F115" s="176"/>
      <c r="G115" s="158">
        <f t="shared" si="24"/>
        <v>0</v>
      </c>
      <c r="H115" s="165"/>
      <c r="I115" s="171"/>
      <c r="J115" s="279"/>
      <c r="K115" s="282"/>
      <c r="L115" s="280"/>
      <c r="M115" s="280"/>
      <c r="N115" s="279"/>
      <c r="O115" s="282"/>
      <c r="P115" s="280"/>
      <c r="Q115" s="280"/>
      <c r="R115" s="279"/>
      <c r="S115" s="173"/>
      <c r="T115" s="171"/>
      <c r="U115" s="171"/>
      <c r="V115" s="174"/>
    </row>
    <row r="116" spans="1:22" ht="12.75">
      <c r="A116" s="277">
        <v>108</v>
      </c>
      <c r="B116" s="322" t="s">
        <v>388</v>
      </c>
      <c r="C116" s="158">
        <f t="shared" si="20"/>
        <v>0</v>
      </c>
      <c r="D116" s="165">
        <f t="shared" si="20"/>
        <v>0</v>
      </c>
      <c r="E116" s="165"/>
      <c r="F116" s="176"/>
      <c r="G116" s="158">
        <f t="shared" si="24"/>
        <v>0</v>
      </c>
      <c r="H116" s="165"/>
      <c r="I116" s="171"/>
      <c r="J116" s="279"/>
      <c r="K116" s="282"/>
      <c r="L116" s="280"/>
      <c r="M116" s="280"/>
      <c r="N116" s="279"/>
      <c r="O116" s="282"/>
      <c r="P116" s="280"/>
      <c r="Q116" s="280"/>
      <c r="R116" s="279"/>
      <c r="S116" s="173"/>
      <c r="T116" s="171"/>
      <c r="U116" s="171"/>
      <c r="V116" s="174"/>
    </row>
    <row r="117" spans="1:22" ht="12.75">
      <c r="A117" s="277">
        <v>109</v>
      </c>
      <c r="B117" s="168" t="s">
        <v>475</v>
      </c>
      <c r="C117" s="173">
        <f t="shared" si="20"/>
        <v>0</v>
      </c>
      <c r="D117" s="171">
        <f t="shared" si="20"/>
        <v>0</v>
      </c>
      <c r="E117" s="171">
        <f t="shared" si="20"/>
        <v>0</v>
      </c>
      <c r="F117" s="172"/>
      <c r="G117" s="173">
        <f t="shared" si="24"/>
        <v>0</v>
      </c>
      <c r="H117" s="171"/>
      <c r="I117" s="171"/>
      <c r="J117" s="174"/>
      <c r="K117" s="282"/>
      <c r="L117" s="280"/>
      <c r="M117" s="280"/>
      <c r="N117" s="279"/>
      <c r="O117" s="282"/>
      <c r="P117" s="280"/>
      <c r="Q117" s="280"/>
      <c r="R117" s="279"/>
      <c r="S117" s="173">
        <f>T117+V117</f>
        <v>0</v>
      </c>
      <c r="T117" s="171"/>
      <c r="U117" s="171"/>
      <c r="V117" s="174"/>
    </row>
    <row r="118" spans="1:22" ht="12.75">
      <c r="A118" s="277">
        <v>110</v>
      </c>
      <c r="B118" s="221" t="s">
        <v>111</v>
      </c>
      <c r="C118" s="173">
        <f t="shared" si="20"/>
        <v>0</v>
      </c>
      <c r="D118" s="171">
        <f t="shared" si="20"/>
        <v>0</v>
      </c>
      <c r="E118" s="171"/>
      <c r="F118" s="172"/>
      <c r="G118" s="173">
        <f t="shared" si="24"/>
        <v>0</v>
      </c>
      <c r="H118" s="171"/>
      <c r="I118" s="171"/>
      <c r="J118" s="174"/>
      <c r="K118" s="282"/>
      <c r="L118" s="280"/>
      <c r="M118" s="280"/>
      <c r="N118" s="279"/>
      <c r="O118" s="282"/>
      <c r="P118" s="280"/>
      <c r="Q118" s="280"/>
      <c r="R118" s="279"/>
      <c r="S118" s="173"/>
      <c r="T118" s="171"/>
      <c r="U118" s="171"/>
      <c r="V118" s="174"/>
    </row>
    <row r="119" spans="1:22" ht="12.75">
      <c r="A119" s="277">
        <v>111</v>
      </c>
      <c r="B119" s="323" t="s">
        <v>476</v>
      </c>
      <c r="C119" s="158">
        <f t="shared" si="20"/>
        <v>0</v>
      </c>
      <c r="D119" s="165">
        <f t="shared" si="20"/>
        <v>0</v>
      </c>
      <c r="E119" s="165"/>
      <c r="F119" s="176"/>
      <c r="G119" s="158">
        <f t="shared" si="24"/>
        <v>0</v>
      </c>
      <c r="H119" s="165"/>
      <c r="I119" s="171"/>
      <c r="J119" s="174"/>
      <c r="K119" s="282"/>
      <c r="L119" s="280"/>
      <c r="M119" s="280"/>
      <c r="N119" s="279"/>
      <c r="O119" s="282"/>
      <c r="P119" s="280"/>
      <c r="Q119" s="280"/>
      <c r="R119" s="279"/>
      <c r="S119" s="173"/>
      <c r="T119" s="171"/>
      <c r="U119" s="171"/>
      <c r="V119" s="174"/>
    </row>
    <row r="120" spans="1:22" ht="12.75">
      <c r="A120" s="277">
        <v>112</v>
      </c>
      <c r="B120" s="323" t="s">
        <v>391</v>
      </c>
      <c r="C120" s="158">
        <f t="shared" si="20"/>
        <v>0</v>
      </c>
      <c r="D120" s="165">
        <f t="shared" si="20"/>
        <v>0</v>
      </c>
      <c r="E120" s="165"/>
      <c r="F120" s="176"/>
      <c r="G120" s="158">
        <f t="shared" si="24"/>
        <v>0</v>
      </c>
      <c r="H120" s="165"/>
      <c r="I120" s="171"/>
      <c r="J120" s="174"/>
      <c r="K120" s="282"/>
      <c r="L120" s="280"/>
      <c r="M120" s="280"/>
      <c r="N120" s="279"/>
      <c r="O120" s="282"/>
      <c r="P120" s="280"/>
      <c r="Q120" s="280"/>
      <c r="R120" s="279"/>
      <c r="S120" s="173"/>
      <c r="T120" s="171"/>
      <c r="U120" s="171"/>
      <c r="V120" s="174"/>
    </row>
    <row r="121" spans="1:22" ht="25.5">
      <c r="A121" s="277">
        <v>113</v>
      </c>
      <c r="B121" s="324" t="s">
        <v>392</v>
      </c>
      <c r="C121" s="158">
        <f t="shared" si="20"/>
        <v>0</v>
      </c>
      <c r="D121" s="165">
        <f t="shared" si="20"/>
        <v>0</v>
      </c>
      <c r="E121" s="165"/>
      <c r="F121" s="176"/>
      <c r="G121" s="158">
        <f t="shared" si="24"/>
        <v>0</v>
      </c>
      <c r="H121" s="165"/>
      <c r="I121" s="171"/>
      <c r="J121" s="174"/>
      <c r="K121" s="282"/>
      <c r="L121" s="280"/>
      <c r="M121" s="280"/>
      <c r="N121" s="279"/>
      <c r="O121" s="282"/>
      <c r="P121" s="280"/>
      <c r="Q121" s="280"/>
      <c r="R121" s="279"/>
      <c r="S121" s="173"/>
      <c r="T121" s="171"/>
      <c r="U121" s="171"/>
      <c r="V121" s="174"/>
    </row>
    <row r="122" spans="1:22" ht="25.5">
      <c r="A122" s="277">
        <v>114</v>
      </c>
      <c r="B122" s="183" t="s">
        <v>192</v>
      </c>
      <c r="C122" s="173">
        <f t="shared" si="20"/>
        <v>0</v>
      </c>
      <c r="D122" s="171">
        <f t="shared" si="20"/>
        <v>0</v>
      </c>
      <c r="E122" s="171">
        <f t="shared" si="20"/>
        <v>0</v>
      </c>
      <c r="F122" s="172"/>
      <c r="G122" s="173">
        <f t="shared" si="24"/>
        <v>0</v>
      </c>
      <c r="H122" s="171"/>
      <c r="I122" s="171"/>
      <c r="J122" s="174"/>
      <c r="K122" s="282"/>
      <c r="L122" s="280"/>
      <c r="M122" s="280"/>
      <c r="N122" s="279"/>
      <c r="O122" s="282"/>
      <c r="P122" s="280"/>
      <c r="Q122" s="280"/>
      <c r="R122" s="279"/>
      <c r="S122" s="173">
        <f>T122+V122</f>
        <v>0</v>
      </c>
      <c r="T122" s="171"/>
      <c r="U122" s="171"/>
      <c r="V122" s="174"/>
    </row>
    <row r="123" spans="1:22" ht="12.75">
      <c r="A123" s="277">
        <v>115</v>
      </c>
      <c r="B123" s="168" t="s">
        <v>114</v>
      </c>
      <c r="C123" s="173">
        <f t="shared" si="20"/>
        <v>0</v>
      </c>
      <c r="D123" s="171">
        <f t="shared" si="20"/>
        <v>0</v>
      </c>
      <c r="E123" s="171">
        <f t="shared" si="20"/>
        <v>0</v>
      </c>
      <c r="F123" s="172"/>
      <c r="G123" s="173">
        <f t="shared" si="24"/>
        <v>0</v>
      </c>
      <c r="H123" s="171"/>
      <c r="I123" s="171"/>
      <c r="J123" s="178"/>
      <c r="K123" s="282"/>
      <c r="L123" s="280"/>
      <c r="M123" s="280"/>
      <c r="N123" s="279"/>
      <c r="O123" s="282"/>
      <c r="P123" s="280"/>
      <c r="Q123" s="280"/>
      <c r="R123" s="279"/>
      <c r="S123" s="173">
        <f aca="true" t="shared" si="25" ref="S123:S131">T123+V123</f>
        <v>0</v>
      </c>
      <c r="T123" s="171"/>
      <c r="U123" s="165"/>
      <c r="V123" s="178"/>
    </row>
    <row r="124" spans="1:22" ht="12.75">
      <c r="A124" s="277">
        <f t="shared" si="19"/>
        <v>116</v>
      </c>
      <c r="B124" s="168" t="s">
        <v>115</v>
      </c>
      <c r="C124" s="173">
        <f t="shared" si="20"/>
        <v>0</v>
      </c>
      <c r="D124" s="171">
        <f t="shared" si="20"/>
        <v>0</v>
      </c>
      <c r="E124" s="171">
        <f t="shared" si="20"/>
        <v>0</v>
      </c>
      <c r="F124" s="172"/>
      <c r="G124" s="173">
        <f t="shared" si="24"/>
        <v>0</v>
      </c>
      <c r="H124" s="171"/>
      <c r="I124" s="171"/>
      <c r="J124" s="178"/>
      <c r="K124" s="282"/>
      <c r="L124" s="280"/>
      <c r="M124" s="280"/>
      <c r="N124" s="279"/>
      <c r="O124" s="282"/>
      <c r="P124" s="280"/>
      <c r="Q124" s="280"/>
      <c r="R124" s="279"/>
      <c r="S124" s="173">
        <f t="shared" si="25"/>
        <v>0</v>
      </c>
      <c r="T124" s="171"/>
      <c r="U124" s="165"/>
      <c r="V124" s="178"/>
    </row>
    <row r="125" spans="1:22" ht="12.75">
      <c r="A125" s="277">
        <f t="shared" si="19"/>
        <v>117</v>
      </c>
      <c r="B125" s="168" t="s">
        <v>116</v>
      </c>
      <c r="C125" s="173">
        <f t="shared" si="20"/>
        <v>0</v>
      </c>
      <c r="D125" s="171">
        <f t="shared" si="20"/>
        <v>0</v>
      </c>
      <c r="E125" s="171">
        <f t="shared" si="20"/>
        <v>0</v>
      </c>
      <c r="F125" s="172"/>
      <c r="G125" s="173">
        <f t="shared" si="24"/>
        <v>0</v>
      </c>
      <c r="H125" s="171"/>
      <c r="I125" s="171"/>
      <c r="J125" s="174"/>
      <c r="K125" s="282"/>
      <c r="L125" s="280"/>
      <c r="M125" s="280"/>
      <c r="N125" s="279"/>
      <c r="O125" s="282"/>
      <c r="P125" s="280"/>
      <c r="Q125" s="280"/>
      <c r="R125" s="279"/>
      <c r="S125" s="173">
        <f t="shared" si="25"/>
        <v>0</v>
      </c>
      <c r="T125" s="171"/>
      <c r="U125" s="165"/>
      <c r="V125" s="178"/>
    </row>
    <row r="126" spans="1:22" ht="12.75">
      <c r="A126" s="277">
        <f t="shared" si="19"/>
        <v>118</v>
      </c>
      <c r="B126" s="168" t="s">
        <v>117</v>
      </c>
      <c r="C126" s="173">
        <f t="shared" si="20"/>
        <v>0</v>
      </c>
      <c r="D126" s="171">
        <f t="shared" si="20"/>
        <v>0</v>
      </c>
      <c r="E126" s="171">
        <f t="shared" si="20"/>
        <v>0</v>
      </c>
      <c r="F126" s="172"/>
      <c r="G126" s="173">
        <f t="shared" si="24"/>
        <v>0</v>
      </c>
      <c r="H126" s="171"/>
      <c r="I126" s="171"/>
      <c r="J126" s="178"/>
      <c r="K126" s="282"/>
      <c r="L126" s="280"/>
      <c r="M126" s="280"/>
      <c r="N126" s="279"/>
      <c r="O126" s="282"/>
      <c r="P126" s="280"/>
      <c r="Q126" s="280"/>
      <c r="R126" s="279"/>
      <c r="S126" s="173"/>
      <c r="T126" s="171"/>
      <c r="U126" s="165"/>
      <c r="V126" s="178"/>
    </row>
    <row r="127" spans="1:22" ht="12.75">
      <c r="A127" s="277">
        <f t="shared" si="19"/>
        <v>119</v>
      </c>
      <c r="B127" s="168" t="s">
        <v>118</v>
      </c>
      <c r="C127" s="173">
        <f t="shared" si="20"/>
        <v>0</v>
      </c>
      <c r="D127" s="171">
        <f t="shared" si="20"/>
        <v>0</v>
      </c>
      <c r="E127" s="171">
        <f t="shared" si="20"/>
        <v>0</v>
      </c>
      <c r="F127" s="172"/>
      <c r="G127" s="173">
        <f t="shared" si="24"/>
        <v>0</v>
      </c>
      <c r="H127" s="171"/>
      <c r="I127" s="171"/>
      <c r="J127" s="178"/>
      <c r="K127" s="282"/>
      <c r="L127" s="280"/>
      <c r="M127" s="280"/>
      <c r="N127" s="279"/>
      <c r="O127" s="282"/>
      <c r="P127" s="280"/>
      <c r="Q127" s="280"/>
      <c r="R127" s="279"/>
      <c r="S127" s="173">
        <f t="shared" si="25"/>
        <v>0</v>
      </c>
      <c r="T127" s="171"/>
      <c r="U127" s="171"/>
      <c r="V127" s="178"/>
    </row>
    <row r="128" spans="1:22" ht="12.75">
      <c r="A128" s="277">
        <f t="shared" si="19"/>
        <v>120</v>
      </c>
      <c r="B128" s="168" t="s">
        <v>119</v>
      </c>
      <c r="C128" s="173">
        <f t="shared" si="20"/>
        <v>0</v>
      </c>
      <c r="D128" s="171">
        <f t="shared" si="20"/>
        <v>0</v>
      </c>
      <c r="E128" s="171">
        <f t="shared" si="20"/>
        <v>0</v>
      </c>
      <c r="F128" s="172"/>
      <c r="G128" s="173">
        <f t="shared" si="24"/>
        <v>0</v>
      </c>
      <c r="H128" s="171"/>
      <c r="I128" s="171"/>
      <c r="J128" s="178"/>
      <c r="K128" s="282"/>
      <c r="L128" s="280"/>
      <c r="M128" s="280"/>
      <c r="N128" s="279"/>
      <c r="O128" s="282"/>
      <c r="P128" s="280"/>
      <c r="Q128" s="280"/>
      <c r="R128" s="279"/>
      <c r="S128" s="173">
        <f t="shared" si="25"/>
        <v>0</v>
      </c>
      <c r="T128" s="171"/>
      <c r="U128" s="165"/>
      <c r="V128" s="178"/>
    </row>
    <row r="129" spans="1:22" ht="12.75">
      <c r="A129" s="277">
        <f t="shared" si="19"/>
        <v>121</v>
      </c>
      <c r="B129" s="168" t="s">
        <v>120</v>
      </c>
      <c r="C129" s="173">
        <f t="shared" si="20"/>
        <v>0</v>
      </c>
      <c r="D129" s="171">
        <f t="shared" si="20"/>
        <v>0</v>
      </c>
      <c r="E129" s="171">
        <f t="shared" si="20"/>
        <v>0</v>
      </c>
      <c r="F129" s="172"/>
      <c r="G129" s="173">
        <f t="shared" si="24"/>
        <v>0</v>
      </c>
      <c r="H129" s="171"/>
      <c r="I129" s="171"/>
      <c r="J129" s="178"/>
      <c r="K129" s="282"/>
      <c r="L129" s="280"/>
      <c r="M129" s="280"/>
      <c r="N129" s="279"/>
      <c r="O129" s="282"/>
      <c r="P129" s="280"/>
      <c r="Q129" s="280"/>
      <c r="R129" s="279"/>
      <c r="S129" s="173"/>
      <c r="T129" s="171"/>
      <c r="U129" s="165"/>
      <c r="V129" s="178"/>
    </row>
    <row r="130" spans="1:22" ht="12.75">
      <c r="A130" s="277">
        <f t="shared" si="19"/>
        <v>122</v>
      </c>
      <c r="B130" s="168" t="s">
        <v>121</v>
      </c>
      <c r="C130" s="173">
        <f t="shared" si="20"/>
        <v>0</v>
      </c>
      <c r="D130" s="171">
        <f t="shared" si="20"/>
        <v>0</v>
      </c>
      <c r="E130" s="171"/>
      <c r="F130" s="172"/>
      <c r="G130" s="173">
        <f t="shared" si="24"/>
        <v>0</v>
      </c>
      <c r="H130" s="171"/>
      <c r="I130" s="171"/>
      <c r="J130" s="178"/>
      <c r="K130" s="282"/>
      <c r="L130" s="280"/>
      <c r="M130" s="280"/>
      <c r="N130" s="279"/>
      <c r="O130" s="282"/>
      <c r="P130" s="280"/>
      <c r="Q130" s="280"/>
      <c r="R130" s="279"/>
      <c r="S130" s="173"/>
      <c r="T130" s="171"/>
      <c r="U130" s="165"/>
      <c r="V130" s="178"/>
    </row>
    <row r="131" spans="1:22" ht="12.75">
      <c r="A131" s="277">
        <f t="shared" si="19"/>
        <v>123</v>
      </c>
      <c r="B131" s="168" t="s">
        <v>175</v>
      </c>
      <c r="C131" s="173">
        <f t="shared" si="20"/>
        <v>0</v>
      </c>
      <c r="D131" s="171">
        <f t="shared" si="20"/>
        <v>0</v>
      </c>
      <c r="E131" s="171">
        <f t="shared" si="20"/>
        <v>0</v>
      </c>
      <c r="F131" s="172"/>
      <c r="G131" s="173">
        <f t="shared" si="24"/>
        <v>0</v>
      </c>
      <c r="H131" s="171"/>
      <c r="I131" s="171"/>
      <c r="J131" s="178"/>
      <c r="K131" s="282"/>
      <c r="L131" s="280"/>
      <c r="M131" s="280"/>
      <c r="N131" s="279"/>
      <c r="O131" s="282"/>
      <c r="P131" s="280"/>
      <c r="Q131" s="280"/>
      <c r="R131" s="279"/>
      <c r="S131" s="173">
        <f t="shared" si="25"/>
        <v>0</v>
      </c>
      <c r="T131" s="171"/>
      <c r="U131" s="165"/>
      <c r="V131" s="178"/>
    </row>
    <row r="132" spans="1:22" ht="12.75">
      <c r="A132" s="277">
        <f t="shared" si="19"/>
        <v>124</v>
      </c>
      <c r="B132" s="168" t="s">
        <v>123</v>
      </c>
      <c r="C132" s="173">
        <f t="shared" si="20"/>
        <v>0</v>
      </c>
      <c r="D132" s="171">
        <f t="shared" si="20"/>
        <v>0</v>
      </c>
      <c r="E132" s="171"/>
      <c r="F132" s="172"/>
      <c r="G132" s="184">
        <f t="shared" si="24"/>
        <v>0</v>
      </c>
      <c r="H132" s="171"/>
      <c r="I132" s="171"/>
      <c r="J132" s="178"/>
      <c r="K132" s="282"/>
      <c r="L132" s="280"/>
      <c r="M132" s="280"/>
      <c r="N132" s="279"/>
      <c r="O132" s="282"/>
      <c r="P132" s="280"/>
      <c r="Q132" s="280"/>
      <c r="R132" s="279"/>
      <c r="S132" s="173"/>
      <c r="T132" s="165"/>
      <c r="U132" s="165"/>
      <c r="V132" s="178"/>
    </row>
    <row r="133" spans="1:22" ht="12.75">
      <c r="A133" s="277">
        <f t="shared" si="19"/>
        <v>125</v>
      </c>
      <c r="B133" s="168" t="s">
        <v>477</v>
      </c>
      <c r="C133" s="173">
        <f t="shared" si="20"/>
        <v>0</v>
      </c>
      <c r="D133" s="171">
        <f t="shared" si="20"/>
        <v>0</v>
      </c>
      <c r="E133" s="171"/>
      <c r="F133" s="172"/>
      <c r="G133" s="184">
        <f>G134</f>
        <v>0</v>
      </c>
      <c r="H133" s="171"/>
      <c r="I133" s="171"/>
      <c r="J133" s="284"/>
      <c r="K133" s="289"/>
      <c r="L133" s="280"/>
      <c r="M133" s="280"/>
      <c r="N133" s="284"/>
      <c r="O133" s="289"/>
      <c r="P133" s="280"/>
      <c r="Q133" s="280"/>
      <c r="R133" s="284"/>
      <c r="S133" s="289"/>
      <c r="T133" s="280"/>
      <c r="U133" s="280"/>
      <c r="V133" s="284"/>
    </row>
    <row r="134" spans="1:22" ht="12.75">
      <c r="A134" s="277">
        <f t="shared" si="19"/>
        <v>126</v>
      </c>
      <c r="B134" s="168" t="s">
        <v>478</v>
      </c>
      <c r="C134" s="158">
        <f t="shared" si="20"/>
        <v>0</v>
      </c>
      <c r="D134" s="165">
        <f t="shared" si="20"/>
        <v>0</v>
      </c>
      <c r="E134" s="171"/>
      <c r="F134" s="172"/>
      <c r="G134" s="289">
        <f t="shared" si="24"/>
        <v>0</v>
      </c>
      <c r="H134" s="165"/>
      <c r="I134" s="171"/>
      <c r="J134" s="284"/>
      <c r="K134" s="289"/>
      <c r="L134" s="280"/>
      <c r="M134" s="280"/>
      <c r="N134" s="284"/>
      <c r="O134" s="289"/>
      <c r="P134" s="280"/>
      <c r="Q134" s="280"/>
      <c r="R134" s="284"/>
      <c r="S134" s="184"/>
      <c r="T134" s="171"/>
      <c r="U134" s="171"/>
      <c r="V134" s="185"/>
    </row>
    <row r="135" spans="1:22" ht="12.75">
      <c r="A135" s="277">
        <f t="shared" si="19"/>
        <v>127</v>
      </c>
      <c r="B135" s="168" t="s">
        <v>442</v>
      </c>
      <c r="C135" s="173">
        <f t="shared" si="20"/>
        <v>0</v>
      </c>
      <c r="D135" s="171">
        <f t="shared" si="20"/>
        <v>0</v>
      </c>
      <c r="E135" s="171"/>
      <c r="F135" s="172"/>
      <c r="G135" s="184">
        <f>G136+G137</f>
        <v>0</v>
      </c>
      <c r="H135" s="171"/>
      <c r="I135" s="280"/>
      <c r="J135" s="284"/>
      <c r="K135" s="289"/>
      <c r="L135" s="280"/>
      <c r="M135" s="280"/>
      <c r="N135" s="284"/>
      <c r="O135" s="289"/>
      <c r="P135" s="280"/>
      <c r="Q135" s="280"/>
      <c r="R135" s="284"/>
      <c r="S135" s="289"/>
      <c r="T135" s="280"/>
      <c r="U135" s="280"/>
      <c r="V135" s="284"/>
    </row>
    <row r="136" spans="1:22" ht="12.75">
      <c r="A136" s="277">
        <f t="shared" si="19"/>
        <v>128</v>
      </c>
      <c r="B136" s="189" t="s">
        <v>479</v>
      </c>
      <c r="C136" s="158">
        <f t="shared" si="20"/>
        <v>0</v>
      </c>
      <c r="D136" s="165">
        <f t="shared" si="20"/>
        <v>0</v>
      </c>
      <c r="E136" s="171"/>
      <c r="F136" s="172"/>
      <c r="G136" s="282">
        <f t="shared" si="24"/>
        <v>0</v>
      </c>
      <c r="H136" s="165"/>
      <c r="I136" s="171"/>
      <c r="J136" s="279"/>
      <c r="K136" s="282"/>
      <c r="L136" s="280"/>
      <c r="M136" s="280"/>
      <c r="N136" s="279"/>
      <c r="O136" s="282"/>
      <c r="P136" s="280"/>
      <c r="Q136" s="280"/>
      <c r="R136" s="279"/>
      <c r="S136" s="173"/>
      <c r="T136" s="171"/>
      <c r="U136" s="171"/>
      <c r="V136" s="174"/>
    </row>
    <row r="137" spans="1:22" ht="12.75">
      <c r="A137" s="277">
        <f t="shared" si="19"/>
        <v>129</v>
      </c>
      <c r="B137" s="325" t="s">
        <v>480</v>
      </c>
      <c r="C137" s="158">
        <f t="shared" si="20"/>
        <v>0</v>
      </c>
      <c r="D137" s="165">
        <f t="shared" si="20"/>
        <v>0</v>
      </c>
      <c r="E137" s="171"/>
      <c r="F137" s="172"/>
      <c r="G137" s="282">
        <f t="shared" si="24"/>
        <v>0</v>
      </c>
      <c r="H137" s="165"/>
      <c r="I137" s="171"/>
      <c r="J137" s="279"/>
      <c r="K137" s="282"/>
      <c r="L137" s="280"/>
      <c r="M137" s="280"/>
      <c r="N137" s="279"/>
      <c r="O137" s="282"/>
      <c r="P137" s="280"/>
      <c r="Q137" s="280"/>
      <c r="R137" s="279"/>
      <c r="S137" s="173"/>
      <c r="T137" s="171"/>
      <c r="U137" s="171"/>
      <c r="V137" s="174"/>
    </row>
    <row r="138" spans="1:22" ht="12.75">
      <c r="A138" s="277">
        <v>130</v>
      </c>
      <c r="B138" s="168" t="s">
        <v>413</v>
      </c>
      <c r="C138" s="173">
        <f>G138+K138+O138+S138</f>
        <v>37.467</v>
      </c>
      <c r="D138" s="171">
        <f>H138+L138+P138+T138</f>
        <v>37.467</v>
      </c>
      <c r="E138" s="171">
        <f t="shared" si="20"/>
        <v>18.872</v>
      </c>
      <c r="F138" s="172"/>
      <c r="G138" s="173">
        <f>+H138</f>
        <v>33.467</v>
      </c>
      <c r="H138" s="171">
        <v>33.467</v>
      </c>
      <c r="I138" s="171">
        <v>18.872</v>
      </c>
      <c r="J138" s="279"/>
      <c r="K138" s="282"/>
      <c r="L138" s="280"/>
      <c r="M138" s="280"/>
      <c r="N138" s="279"/>
      <c r="O138" s="282"/>
      <c r="P138" s="280"/>
      <c r="Q138" s="280"/>
      <c r="R138" s="279"/>
      <c r="S138" s="173">
        <f>T138+V138</f>
        <v>4</v>
      </c>
      <c r="T138" s="171">
        <v>4</v>
      </c>
      <c r="U138" s="171"/>
      <c r="V138" s="174"/>
    </row>
    <row r="139" spans="1:22" ht="13.5" thickBot="1">
      <c r="A139" s="306">
        <v>131</v>
      </c>
      <c r="B139" s="200" t="s">
        <v>459</v>
      </c>
      <c r="C139" s="206">
        <f>G139+K139+O139+S139</f>
        <v>27.848</v>
      </c>
      <c r="D139" s="204">
        <f>H139+L139+P139+T139</f>
        <v>27.848</v>
      </c>
      <c r="E139" s="204">
        <f>I139+M139+Q139+U139</f>
        <v>19.054</v>
      </c>
      <c r="F139" s="205"/>
      <c r="G139" s="227">
        <f>+H139</f>
        <v>27.448</v>
      </c>
      <c r="H139" s="225">
        <v>27.448</v>
      </c>
      <c r="I139" s="225">
        <v>19.054</v>
      </c>
      <c r="J139" s="309"/>
      <c r="K139" s="326"/>
      <c r="L139" s="327"/>
      <c r="M139" s="327"/>
      <c r="N139" s="328"/>
      <c r="O139" s="326"/>
      <c r="P139" s="327"/>
      <c r="Q139" s="327"/>
      <c r="R139" s="328"/>
      <c r="S139" s="173">
        <f>T139+V139</f>
        <v>0.4</v>
      </c>
      <c r="T139" s="204">
        <v>0.4</v>
      </c>
      <c r="U139" s="204"/>
      <c r="V139" s="207"/>
    </row>
    <row r="140" spans="1:22" ht="45.75" thickBot="1">
      <c r="A140" s="257">
        <v>132</v>
      </c>
      <c r="B140" s="329" t="s">
        <v>481</v>
      </c>
      <c r="C140" s="259">
        <f t="shared" si="20"/>
        <v>0</v>
      </c>
      <c r="D140" s="244">
        <f t="shared" si="20"/>
        <v>0</v>
      </c>
      <c r="E140" s="244">
        <f t="shared" si="20"/>
        <v>0</v>
      </c>
      <c r="F140" s="249">
        <f t="shared" si="20"/>
        <v>0</v>
      </c>
      <c r="G140" s="259">
        <f>G141+SUM(G157:G168)+G170+G173</f>
        <v>0</v>
      </c>
      <c r="H140" s="248">
        <f>H141+SUM(H157:H168)+H170+H173</f>
        <v>0</v>
      </c>
      <c r="I140" s="244">
        <f>I141+SUM(I157:I168)+I170+I173</f>
        <v>0</v>
      </c>
      <c r="J140" s="251">
        <f>J141+SUM(J157:J168)+J170+J173</f>
        <v>0</v>
      </c>
      <c r="K140" s="260">
        <f>K141+SUM(K158:K168)+K173</f>
        <v>0</v>
      </c>
      <c r="L140" s="244">
        <f>L141+SUM(L158:L168)+L173</f>
        <v>0</v>
      </c>
      <c r="M140" s="244">
        <f>M141+SUM(M157:M168)+M170+M173</f>
        <v>0</v>
      </c>
      <c r="N140" s="251"/>
      <c r="O140" s="259"/>
      <c r="P140" s="244"/>
      <c r="Q140" s="244"/>
      <c r="R140" s="251"/>
      <c r="S140" s="259">
        <f>S141+SUM(S157:S168)+S170+S173</f>
        <v>0</v>
      </c>
      <c r="T140" s="244">
        <f>T157+T173</f>
        <v>0</v>
      </c>
      <c r="U140" s="244">
        <f>U157+U173</f>
        <v>0</v>
      </c>
      <c r="V140" s="251"/>
    </row>
    <row r="141" spans="1:22" ht="12.75">
      <c r="A141" s="262">
        <f t="shared" si="19"/>
        <v>133</v>
      </c>
      <c r="B141" s="276" t="s">
        <v>427</v>
      </c>
      <c r="C141" s="271">
        <f t="shared" si="20"/>
        <v>0</v>
      </c>
      <c r="D141" s="269">
        <f t="shared" si="20"/>
        <v>0</v>
      </c>
      <c r="E141" s="269"/>
      <c r="F141" s="272">
        <f t="shared" si="20"/>
        <v>0</v>
      </c>
      <c r="G141" s="269">
        <f>SUM(G142:G156)</f>
        <v>0</v>
      </c>
      <c r="H141" s="269">
        <f>SUM(H142:H156)</f>
        <v>0</v>
      </c>
      <c r="I141" s="269"/>
      <c r="J141" s="273">
        <f>SUM(J142:J156)</f>
        <v>0</v>
      </c>
      <c r="K141" s="274">
        <f>SUM(K142:K153)+K154</f>
        <v>0</v>
      </c>
      <c r="L141" s="269">
        <f>SUM(L142:L153)</f>
        <v>0</v>
      </c>
      <c r="M141" s="269">
        <f>SUM(M142:M153)</f>
        <v>0</v>
      </c>
      <c r="N141" s="299"/>
      <c r="O141" s="318"/>
      <c r="P141" s="303"/>
      <c r="Q141" s="303"/>
      <c r="R141" s="299"/>
      <c r="S141" s="318"/>
      <c r="T141" s="303"/>
      <c r="U141" s="303"/>
      <c r="V141" s="299"/>
    </row>
    <row r="142" spans="1:22" ht="12.75">
      <c r="A142" s="277">
        <f t="shared" si="19"/>
        <v>134</v>
      </c>
      <c r="B142" s="189" t="s">
        <v>482</v>
      </c>
      <c r="C142" s="158">
        <f t="shared" si="20"/>
        <v>0</v>
      </c>
      <c r="D142" s="280">
        <f t="shared" si="20"/>
        <v>0</v>
      </c>
      <c r="E142" s="171"/>
      <c r="F142" s="174"/>
      <c r="G142" s="286">
        <f t="shared" si="24"/>
        <v>0</v>
      </c>
      <c r="H142" s="280"/>
      <c r="I142" s="280"/>
      <c r="J142" s="281"/>
      <c r="K142" s="282"/>
      <c r="L142" s="280"/>
      <c r="M142" s="280"/>
      <c r="N142" s="279"/>
      <c r="O142" s="282"/>
      <c r="P142" s="280"/>
      <c r="Q142" s="280"/>
      <c r="R142" s="279"/>
      <c r="S142" s="282"/>
      <c r="T142" s="280"/>
      <c r="U142" s="280"/>
      <c r="V142" s="279"/>
    </row>
    <row r="143" spans="1:22" ht="12.75">
      <c r="A143" s="277">
        <f>+A142+1</f>
        <v>135</v>
      </c>
      <c r="B143" s="189" t="s">
        <v>483</v>
      </c>
      <c r="C143" s="158">
        <f t="shared" si="20"/>
        <v>0</v>
      </c>
      <c r="D143" s="280">
        <f t="shared" si="20"/>
        <v>0</v>
      </c>
      <c r="E143" s="171"/>
      <c r="F143" s="174"/>
      <c r="G143" s="286">
        <f t="shared" si="24"/>
        <v>0</v>
      </c>
      <c r="H143" s="280"/>
      <c r="I143" s="280"/>
      <c r="J143" s="281"/>
      <c r="K143" s="282"/>
      <c r="L143" s="280"/>
      <c r="M143" s="280"/>
      <c r="N143" s="279"/>
      <c r="O143" s="282"/>
      <c r="P143" s="280"/>
      <c r="Q143" s="280"/>
      <c r="R143" s="279"/>
      <c r="S143" s="282"/>
      <c r="T143" s="280"/>
      <c r="U143" s="280"/>
      <c r="V143" s="279"/>
    </row>
    <row r="144" spans="1:22" ht="12.75">
      <c r="A144" s="277">
        <f>+A143+1</f>
        <v>136</v>
      </c>
      <c r="B144" s="189" t="s">
        <v>484</v>
      </c>
      <c r="C144" s="158">
        <f t="shared" si="20"/>
        <v>0</v>
      </c>
      <c r="D144" s="280">
        <f t="shared" si="20"/>
        <v>0</v>
      </c>
      <c r="E144" s="171"/>
      <c r="F144" s="174"/>
      <c r="G144" s="286">
        <f t="shared" si="24"/>
        <v>0</v>
      </c>
      <c r="H144" s="280"/>
      <c r="I144" s="280"/>
      <c r="J144" s="281"/>
      <c r="K144" s="282"/>
      <c r="L144" s="280"/>
      <c r="M144" s="280"/>
      <c r="N144" s="279"/>
      <c r="O144" s="282"/>
      <c r="P144" s="280"/>
      <c r="Q144" s="280"/>
      <c r="R144" s="279"/>
      <c r="S144" s="282"/>
      <c r="T144" s="280"/>
      <c r="U144" s="280"/>
      <c r="V144" s="279"/>
    </row>
    <row r="145" spans="1:22" ht="12.75">
      <c r="A145" s="277">
        <v>137</v>
      </c>
      <c r="B145" s="189" t="s">
        <v>485</v>
      </c>
      <c r="C145" s="158">
        <f t="shared" si="20"/>
        <v>0</v>
      </c>
      <c r="D145" s="280">
        <f t="shared" si="20"/>
        <v>0</v>
      </c>
      <c r="E145" s="171"/>
      <c r="F145" s="174"/>
      <c r="G145" s="286">
        <f t="shared" si="24"/>
        <v>0</v>
      </c>
      <c r="H145" s="278"/>
      <c r="I145" s="280"/>
      <c r="J145" s="281"/>
      <c r="K145" s="282"/>
      <c r="L145" s="280"/>
      <c r="M145" s="280"/>
      <c r="N145" s="279"/>
      <c r="O145" s="282"/>
      <c r="P145" s="280"/>
      <c r="Q145" s="280"/>
      <c r="R145" s="279"/>
      <c r="S145" s="282"/>
      <c r="T145" s="280"/>
      <c r="U145" s="280"/>
      <c r="V145" s="279"/>
    </row>
    <row r="146" spans="1:22" ht="12.75">
      <c r="A146" s="277">
        <v>138</v>
      </c>
      <c r="B146" s="305" t="s">
        <v>486</v>
      </c>
      <c r="C146" s="158">
        <f t="shared" si="20"/>
        <v>0</v>
      </c>
      <c r="D146" s="280">
        <f t="shared" si="20"/>
        <v>0</v>
      </c>
      <c r="E146" s="171"/>
      <c r="F146" s="174"/>
      <c r="G146" s="286">
        <f t="shared" si="24"/>
        <v>0</v>
      </c>
      <c r="H146" s="280"/>
      <c r="I146" s="280"/>
      <c r="J146" s="281"/>
      <c r="K146" s="282"/>
      <c r="L146" s="280"/>
      <c r="M146" s="280"/>
      <c r="N146" s="279"/>
      <c r="O146" s="282"/>
      <c r="P146" s="280"/>
      <c r="Q146" s="280"/>
      <c r="R146" s="279"/>
      <c r="S146" s="282"/>
      <c r="T146" s="280"/>
      <c r="U146" s="280"/>
      <c r="V146" s="279"/>
    </row>
    <row r="147" spans="1:22" ht="12.75">
      <c r="A147" s="277">
        <f>+A146+1</f>
        <v>139</v>
      </c>
      <c r="B147" s="189" t="s">
        <v>487</v>
      </c>
      <c r="C147" s="158">
        <f t="shared" si="20"/>
        <v>0</v>
      </c>
      <c r="D147" s="280">
        <f t="shared" si="20"/>
        <v>0</v>
      </c>
      <c r="E147" s="171"/>
      <c r="F147" s="174"/>
      <c r="G147" s="286"/>
      <c r="H147" s="280"/>
      <c r="I147" s="280"/>
      <c r="J147" s="281"/>
      <c r="K147" s="282">
        <f>L147+N147</f>
        <v>0</v>
      </c>
      <c r="L147" s="280"/>
      <c r="M147" s="280"/>
      <c r="N147" s="279"/>
      <c r="O147" s="282"/>
      <c r="P147" s="280"/>
      <c r="Q147" s="280"/>
      <c r="R147" s="279"/>
      <c r="S147" s="282"/>
      <c r="T147" s="280"/>
      <c r="U147" s="280"/>
      <c r="V147" s="279"/>
    </row>
    <row r="148" spans="1:22" ht="12.75">
      <c r="A148" s="277">
        <f>+A147+1</f>
        <v>140</v>
      </c>
      <c r="B148" s="189" t="s">
        <v>488</v>
      </c>
      <c r="C148" s="158">
        <f t="shared" si="20"/>
        <v>0</v>
      </c>
      <c r="D148" s="280">
        <f t="shared" si="20"/>
        <v>0</v>
      </c>
      <c r="E148" s="171"/>
      <c r="F148" s="174"/>
      <c r="G148" s="286"/>
      <c r="H148" s="280"/>
      <c r="I148" s="280"/>
      <c r="J148" s="281"/>
      <c r="K148" s="282">
        <f>L148+N148</f>
        <v>0</v>
      </c>
      <c r="L148" s="280"/>
      <c r="M148" s="280"/>
      <c r="N148" s="279"/>
      <c r="O148" s="282"/>
      <c r="P148" s="280"/>
      <c r="Q148" s="280"/>
      <c r="R148" s="279"/>
      <c r="S148" s="282"/>
      <c r="T148" s="280"/>
      <c r="U148" s="280"/>
      <c r="V148" s="279"/>
    </row>
    <row r="149" spans="1:22" ht="12.75">
      <c r="A149" s="277">
        <v>141</v>
      </c>
      <c r="B149" s="189" t="s">
        <v>489</v>
      </c>
      <c r="C149" s="158"/>
      <c r="D149" s="280"/>
      <c r="E149" s="171"/>
      <c r="F149" s="174"/>
      <c r="G149" s="286"/>
      <c r="H149" s="280"/>
      <c r="I149" s="280"/>
      <c r="J149" s="281"/>
      <c r="K149" s="282">
        <f>L149+N149</f>
        <v>0</v>
      </c>
      <c r="L149" s="280"/>
      <c r="M149" s="280"/>
      <c r="N149" s="279"/>
      <c r="O149" s="282"/>
      <c r="P149" s="280"/>
      <c r="Q149" s="280"/>
      <c r="R149" s="279"/>
      <c r="S149" s="282"/>
      <c r="T149" s="280"/>
      <c r="U149" s="280"/>
      <c r="V149" s="279"/>
    </row>
    <row r="150" spans="1:22" ht="12.75">
      <c r="A150" s="277">
        <v>142</v>
      </c>
      <c r="B150" s="189" t="s">
        <v>490</v>
      </c>
      <c r="C150" s="158">
        <f t="shared" si="20"/>
        <v>0</v>
      </c>
      <c r="D150" s="280">
        <f t="shared" si="20"/>
        <v>0</v>
      </c>
      <c r="E150" s="171"/>
      <c r="F150" s="174"/>
      <c r="G150" s="286">
        <f t="shared" si="24"/>
        <v>0</v>
      </c>
      <c r="H150" s="280"/>
      <c r="I150" s="280"/>
      <c r="J150" s="281"/>
      <c r="K150" s="282"/>
      <c r="L150" s="280"/>
      <c r="M150" s="280"/>
      <c r="N150" s="279"/>
      <c r="O150" s="282"/>
      <c r="P150" s="280"/>
      <c r="Q150" s="280"/>
      <c r="R150" s="279"/>
      <c r="S150" s="282"/>
      <c r="T150" s="280"/>
      <c r="U150" s="280"/>
      <c r="V150" s="279"/>
    </row>
    <row r="151" spans="1:22" ht="38.25">
      <c r="A151" s="330">
        <v>143</v>
      </c>
      <c r="B151" s="331" t="s">
        <v>491</v>
      </c>
      <c r="C151" s="332">
        <f t="shared" si="20"/>
        <v>0</v>
      </c>
      <c r="D151" s="333">
        <f>H151+L151+P151+T151</f>
        <v>0</v>
      </c>
      <c r="E151" s="334"/>
      <c r="F151" s="335"/>
      <c r="G151" s="336">
        <f t="shared" si="24"/>
        <v>0</v>
      </c>
      <c r="H151" s="337"/>
      <c r="I151" s="338"/>
      <c r="J151" s="339"/>
      <c r="K151" s="282"/>
      <c r="L151" s="338"/>
      <c r="M151" s="338"/>
      <c r="N151" s="340"/>
      <c r="O151" s="341"/>
      <c r="P151" s="338"/>
      <c r="Q151" s="338"/>
      <c r="R151" s="340"/>
      <c r="S151" s="198"/>
      <c r="T151" s="338"/>
      <c r="U151" s="338"/>
      <c r="V151" s="340"/>
    </row>
    <row r="152" spans="1:22" ht="12.75">
      <c r="A152" s="330">
        <v>144</v>
      </c>
      <c r="B152" s="331" t="s">
        <v>492</v>
      </c>
      <c r="C152" s="332">
        <f t="shared" si="20"/>
        <v>0</v>
      </c>
      <c r="D152" s="333">
        <f>H152+L152+P152+T152</f>
        <v>0</v>
      </c>
      <c r="E152" s="333">
        <f>I152+M152+Q152+U152</f>
        <v>0</v>
      </c>
      <c r="F152" s="335"/>
      <c r="G152" s="336"/>
      <c r="H152" s="337"/>
      <c r="I152" s="338"/>
      <c r="J152" s="339"/>
      <c r="K152" s="282">
        <f>L152+N152</f>
        <v>0</v>
      </c>
      <c r="L152" s="338"/>
      <c r="M152" s="338"/>
      <c r="N152" s="340"/>
      <c r="O152" s="341"/>
      <c r="P152" s="338"/>
      <c r="Q152" s="338"/>
      <c r="R152" s="340"/>
      <c r="S152" s="198"/>
      <c r="T152" s="338"/>
      <c r="U152" s="338"/>
      <c r="V152" s="340"/>
    </row>
    <row r="153" spans="1:22" ht="25.5">
      <c r="A153" s="277">
        <v>145</v>
      </c>
      <c r="B153" s="290" t="s">
        <v>493</v>
      </c>
      <c r="C153" s="158">
        <f t="shared" si="20"/>
        <v>0</v>
      </c>
      <c r="D153" s="333"/>
      <c r="E153" s="171"/>
      <c r="F153" s="178">
        <f t="shared" si="20"/>
        <v>0</v>
      </c>
      <c r="G153" s="336">
        <f t="shared" si="24"/>
        <v>0</v>
      </c>
      <c r="H153" s="280"/>
      <c r="I153" s="280"/>
      <c r="J153" s="281"/>
      <c r="K153" s="282"/>
      <c r="L153" s="280"/>
      <c r="M153" s="280"/>
      <c r="N153" s="279"/>
      <c r="O153" s="282"/>
      <c r="P153" s="280"/>
      <c r="Q153" s="280"/>
      <c r="R153" s="279"/>
      <c r="S153" s="282"/>
      <c r="T153" s="280"/>
      <c r="U153" s="280"/>
      <c r="V153" s="279"/>
    </row>
    <row r="154" spans="1:22" ht="25.5">
      <c r="A154" s="277">
        <v>146</v>
      </c>
      <c r="B154" s="342" t="s">
        <v>336</v>
      </c>
      <c r="C154" s="158">
        <f t="shared" si="20"/>
        <v>0</v>
      </c>
      <c r="D154" s="333"/>
      <c r="E154" s="171"/>
      <c r="F154" s="178">
        <f t="shared" si="20"/>
        <v>0</v>
      </c>
      <c r="G154" s="336">
        <f t="shared" si="24"/>
        <v>0</v>
      </c>
      <c r="H154" s="280"/>
      <c r="I154" s="280"/>
      <c r="J154" s="281"/>
      <c r="K154" s="282"/>
      <c r="L154" s="280"/>
      <c r="M154" s="280"/>
      <c r="N154" s="279"/>
      <c r="O154" s="282"/>
      <c r="P154" s="280"/>
      <c r="Q154" s="280"/>
      <c r="R154" s="279"/>
      <c r="S154" s="282"/>
      <c r="T154" s="280"/>
      <c r="U154" s="280"/>
      <c r="V154" s="279"/>
    </row>
    <row r="155" spans="1:22" ht="12.75">
      <c r="A155" s="277">
        <v>147</v>
      </c>
      <c r="B155" s="342" t="s">
        <v>494</v>
      </c>
      <c r="C155" s="158">
        <f t="shared" si="20"/>
        <v>0</v>
      </c>
      <c r="D155" s="333">
        <f>H155+L155+P155+T155</f>
        <v>0</v>
      </c>
      <c r="E155" s="171"/>
      <c r="F155" s="178"/>
      <c r="G155" s="336">
        <f t="shared" si="24"/>
        <v>0</v>
      </c>
      <c r="H155" s="280"/>
      <c r="I155" s="280"/>
      <c r="J155" s="281"/>
      <c r="K155" s="282"/>
      <c r="L155" s="280"/>
      <c r="M155" s="280"/>
      <c r="N155" s="279"/>
      <c r="O155" s="282"/>
      <c r="P155" s="280"/>
      <c r="Q155" s="280"/>
      <c r="R155" s="279"/>
      <c r="S155" s="282"/>
      <c r="T155" s="280"/>
      <c r="U155" s="280"/>
      <c r="V155" s="279"/>
    </row>
    <row r="156" spans="1:22" ht="12.75">
      <c r="A156" s="277">
        <v>148</v>
      </c>
      <c r="B156" s="342" t="s">
        <v>495</v>
      </c>
      <c r="C156" s="158">
        <f t="shared" si="20"/>
        <v>0</v>
      </c>
      <c r="D156" s="333">
        <f>H156+L156+P156+T156</f>
        <v>0</v>
      </c>
      <c r="E156" s="171"/>
      <c r="F156" s="178"/>
      <c r="G156" s="336">
        <f t="shared" si="24"/>
        <v>0</v>
      </c>
      <c r="H156" s="280"/>
      <c r="I156" s="280"/>
      <c r="J156" s="281"/>
      <c r="K156" s="282"/>
      <c r="L156" s="280"/>
      <c r="M156" s="280"/>
      <c r="N156" s="279"/>
      <c r="O156" s="282"/>
      <c r="P156" s="280"/>
      <c r="Q156" s="280"/>
      <c r="R156" s="279"/>
      <c r="S156" s="282"/>
      <c r="T156" s="280"/>
      <c r="U156" s="280"/>
      <c r="V156" s="279"/>
    </row>
    <row r="157" spans="1:22" ht="12.75">
      <c r="A157" s="277">
        <v>149</v>
      </c>
      <c r="B157" s="168" t="s">
        <v>174</v>
      </c>
      <c r="C157" s="173">
        <f t="shared" si="20"/>
        <v>0</v>
      </c>
      <c r="D157" s="171">
        <f t="shared" si="20"/>
        <v>0</v>
      </c>
      <c r="E157" s="171">
        <f t="shared" si="20"/>
        <v>0</v>
      </c>
      <c r="F157" s="174"/>
      <c r="G157" s="169">
        <f t="shared" si="24"/>
        <v>0</v>
      </c>
      <c r="H157" s="171"/>
      <c r="I157" s="171"/>
      <c r="J157" s="172"/>
      <c r="K157" s="173"/>
      <c r="L157" s="171"/>
      <c r="M157" s="171"/>
      <c r="N157" s="279"/>
      <c r="O157" s="282"/>
      <c r="P157" s="280"/>
      <c r="Q157" s="280"/>
      <c r="R157" s="279"/>
      <c r="S157" s="173">
        <f>T157+V157</f>
        <v>0</v>
      </c>
      <c r="T157" s="171"/>
      <c r="U157" s="171"/>
      <c r="V157" s="174"/>
    </row>
    <row r="158" spans="1:22" ht="12.75">
      <c r="A158" s="277">
        <f aca="true" t="shared" si="26" ref="A158:A205">+A157+1</f>
        <v>150</v>
      </c>
      <c r="B158" s="168" t="s">
        <v>114</v>
      </c>
      <c r="C158" s="173">
        <f t="shared" si="20"/>
        <v>0</v>
      </c>
      <c r="D158" s="171">
        <f t="shared" si="20"/>
        <v>0</v>
      </c>
      <c r="E158" s="171">
        <f t="shared" si="20"/>
        <v>0</v>
      </c>
      <c r="F158" s="174"/>
      <c r="G158" s="169"/>
      <c r="H158" s="165"/>
      <c r="I158" s="165"/>
      <c r="J158" s="176"/>
      <c r="K158" s="173">
        <f aca="true" t="shared" si="27" ref="K158:K169">L158+N158</f>
        <v>0</v>
      </c>
      <c r="L158" s="171"/>
      <c r="M158" s="171"/>
      <c r="N158" s="178"/>
      <c r="O158" s="282"/>
      <c r="P158" s="280"/>
      <c r="Q158" s="280"/>
      <c r="R158" s="279"/>
      <c r="S158" s="282"/>
      <c r="T158" s="280"/>
      <c r="U158" s="280"/>
      <c r="V158" s="279"/>
    </row>
    <row r="159" spans="1:22" ht="12.75">
      <c r="A159" s="277">
        <f t="shared" si="26"/>
        <v>151</v>
      </c>
      <c r="B159" s="168" t="s">
        <v>115</v>
      </c>
      <c r="C159" s="173">
        <f t="shared" si="20"/>
        <v>0</v>
      </c>
      <c r="D159" s="171">
        <f t="shared" si="20"/>
        <v>0</v>
      </c>
      <c r="E159" s="171">
        <f t="shared" si="20"/>
        <v>0</v>
      </c>
      <c r="F159" s="174"/>
      <c r="G159" s="169"/>
      <c r="H159" s="165"/>
      <c r="I159" s="165"/>
      <c r="J159" s="176"/>
      <c r="K159" s="173">
        <f t="shared" si="27"/>
        <v>0</v>
      </c>
      <c r="L159" s="171"/>
      <c r="M159" s="171"/>
      <c r="N159" s="178"/>
      <c r="O159" s="282"/>
      <c r="P159" s="280"/>
      <c r="Q159" s="280"/>
      <c r="R159" s="279"/>
      <c r="S159" s="282"/>
      <c r="T159" s="280"/>
      <c r="U159" s="280"/>
      <c r="V159" s="279"/>
    </row>
    <row r="160" spans="1:22" ht="12.75">
      <c r="A160" s="277">
        <f t="shared" si="26"/>
        <v>152</v>
      </c>
      <c r="B160" s="168" t="s">
        <v>116</v>
      </c>
      <c r="C160" s="173">
        <f t="shared" si="20"/>
        <v>0</v>
      </c>
      <c r="D160" s="171">
        <f t="shared" si="20"/>
        <v>0</v>
      </c>
      <c r="E160" s="171">
        <f t="shared" si="20"/>
        <v>0</v>
      </c>
      <c r="F160" s="174"/>
      <c r="G160" s="169"/>
      <c r="H160" s="165"/>
      <c r="I160" s="165"/>
      <c r="J160" s="176"/>
      <c r="K160" s="173">
        <f t="shared" si="27"/>
        <v>0</v>
      </c>
      <c r="L160" s="171"/>
      <c r="M160" s="171"/>
      <c r="N160" s="178"/>
      <c r="O160" s="282"/>
      <c r="P160" s="280"/>
      <c r="Q160" s="280"/>
      <c r="R160" s="279"/>
      <c r="S160" s="282"/>
      <c r="T160" s="280"/>
      <c r="U160" s="280"/>
      <c r="V160" s="279"/>
    </row>
    <row r="161" spans="1:22" ht="12.75">
      <c r="A161" s="277">
        <f t="shared" si="26"/>
        <v>153</v>
      </c>
      <c r="B161" s="168" t="s">
        <v>117</v>
      </c>
      <c r="C161" s="173">
        <f t="shared" si="20"/>
        <v>0</v>
      </c>
      <c r="D161" s="171">
        <f t="shared" si="20"/>
        <v>0</v>
      </c>
      <c r="E161" s="171">
        <f t="shared" si="20"/>
        <v>0</v>
      </c>
      <c r="F161" s="174"/>
      <c r="G161" s="169"/>
      <c r="H161" s="165"/>
      <c r="I161" s="165"/>
      <c r="J161" s="176"/>
      <c r="K161" s="173">
        <f t="shared" si="27"/>
        <v>0</v>
      </c>
      <c r="L161" s="171"/>
      <c r="M161" s="171"/>
      <c r="N161" s="178"/>
      <c r="O161" s="282"/>
      <c r="P161" s="280"/>
      <c r="Q161" s="280"/>
      <c r="R161" s="279"/>
      <c r="S161" s="282"/>
      <c r="T161" s="280"/>
      <c r="U161" s="280"/>
      <c r="V161" s="279"/>
    </row>
    <row r="162" spans="1:22" ht="12.75">
      <c r="A162" s="277">
        <f t="shared" si="26"/>
        <v>154</v>
      </c>
      <c r="B162" s="168" t="s">
        <v>118</v>
      </c>
      <c r="C162" s="173">
        <f t="shared" si="20"/>
        <v>0</v>
      </c>
      <c r="D162" s="171">
        <f t="shared" si="20"/>
        <v>0</v>
      </c>
      <c r="E162" s="171">
        <f t="shared" si="20"/>
        <v>0</v>
      </c>
      <c r="F162" s="174"/>
      <c r="G162" s="169"/>
      <c r="H162" s="165"/>
      <c r="I162" s="165"/>
      <c r="J162" s="176"/>
      <c r="K162" s="173">
        <f t="shared" si="27"/>
        <v>0</v>
      </c>
      <c r="L162" s="171"/>
      <c r="M162" s="171"/>
      <c r="N162" s="178"/>
      <c r="O162" s="282"/>
      <c r="P162" s="280"/>
      <c r="Q162" s="280"/>
      <c r="R162" s="279"/>
      <c r="S162" s="282"/>
      <c r="T162" s="280"/>
      <c r="U162" s="280"/>
      <c r="V162" s="279"/>
    </row>
    <row r="163" spans="1:22" ht="12.75">
      <c r="A163" s="277">
        <f t="shared" si="26"/>
        <v>155</v>
      </c>
      <c r="B163" s="168" t="s">
        <v>119</v>
      </c>
      <c r="C163" s="173">
        <f t="shared" si="20"/>
        <v>0</v>
      </c>
      <c r="D163" s="171">
        <f t="shared" si="20"/>
        <v>0</v>
      </c>
      <c r="E163" s="171">
        <f t="shared" si="20"/>
        <v>0</v>
      </c>
      <c r="F163" s="174"/>
      <c r="G163" s="169"/>
      <c r="H163" s="165"/>
      <c r="I163" s="165"/>
      <c r="J163" s="176"/>
      <c r="K163" s="173">
        <f t="shared" si="27"/>
        <v>0</v>
      </c>
      <c r="L163" s="171"/>
      <c r="M163" s="171"/>
      <c r="N163" s="178"/>
      <c r="O163" s="282"/>
      <c r="P163" s="280"/>
      <c r="Q163" s="280"/>
      <c r="R163" s="279"/>
      <c r="S163" s="282"/>
      <c r="T163" s="280"/>
      <c r="U163" s="280"/>
      <c r="V163" s="279"/>
    </row>
    <row r="164" spans="1:22" ht="12.75">
      <c r="A164" s="277">
        <f t="shared" si="26"/>
        <v>156</v>
      </c>
      <c r="B164" s="168" t="s">
        <v>120</v>
      </c>
      <c r="C164" s="173">
        <f t="shared" si="20"/>
        <v>0</v>
      </c>
      <c r="D164" s="171">
        <f t="shared" si="20"/>
        <v>0</v>
      </c>
      <c r="E164" s="171">
        <f t="shared" si="20"/>
        <v>0</v>
      </c>
      <c r="F164" s="174"/>
      <c r="G164" s="169"/>
      <c r="H164" s="165"/>
      <c r="I164" s="165"/>
      <c r="J164" s="176"/>
      <c r="K164" s="173">
        <f t="shared" si="27"/>
        <v>0</v>
      </c>
      <c r="L164" s="171"/>
      <c r="M164" s="171"/>
      <c r="N164" s="178"/>
      <c r="O164" s="282"/>
      <c r="P164" s="280"/>
      <c r="Q164" s="280"/>
      <c r="R164" s="279"/>
      <c r="S164" s="282"/>
      <c r="T164" s="280"/>
      <c r="U164" s="280"/>
      <c r="V164" s="279"/>
    </row>
    <row r="165" spans="1:22" ht="12.75">
      <c r="A165" s="277">
        <f t="shared" si="26"/>
        <v>157</v>
      </c>
      <c r="B165" s="168" t="s">
        <v>121</v>
      </c>
      <c r="C165" s="173">
        <f aca="true" t="shared" si="28" ref="C165:E174">G165+K165+O165+S165</f>
        <v>0</v>
      </c>
      <c r="D165" s="171">
        <f t="shared" si="28"/>
        <v>0</v>
      </c>
      <c r="E165" s="171">
        <f t="shared" si="28"/>
        <v>0</v>
      </c>
      <c r="F165" s="174"/>
      <c r="G165" s="169"/>
      <c r="H165" s="165"/>
      <c r="I165" s="165"/>
      <c r="J165" s="176"/>
      <c r="K165" s="173">
        <f t="shared" si="27"/>
        <v>0</v>
      </c>
      <c r="L165" s="171"/>
      <c r="M165" s="171"/>
      <c r="N165" s="178"/>
      <c r="O165" s="282"/>
      <c r="P165" s="280"/>
      <c r="Q165" s="280"/>
      <c r="R165" s="279"/>
      <c r="S165" s="282"/>
      <c r="T165" s="280"/>
      <c r="U165" s="280"/>
      <c r="V165" s="279"/>
    </row>
    <row r="166" spans="1:22" ht="12.75">
      <c r="A166" s="277">
        <f t="shared" si="26"/>
        <v>158</v>
      </c>
      <c r="B166" s="168" t="s">
        <v>175</v>
      </c>
      <c r="C166" s="173">
        <f t="shared" si="28"/>
        <v>0</v>
      </c>
      <c r="D166" s="171">
        <f t="shared" si="28"/>
        <v>0</v>
      </c>
      <c r="E166" s="171">
        <f t="shared" si="28"/>
        <v>0</v>
      </c>
      <c r="F166" s="174"/>
      <c r="G166" s="169">
        <f t="shared" si="24"/>
        <v>0</v>
      </c>
      <c r="H166" s="171"/>
      <c r="I166" s="165"/>
      <c r="J166" s="176"/>
      <c r="K166" s="173">
        <f t="shared" si="27"/>
        <v>0</v>
      </c>
      <c r="L166" s="171"/>
      <c r="M166" s="171"/>
      <c r="N166" s="178"/>
      <c r="O166" s="282"/>
      <c r="P166" s="280"/>
      <c r="Q166" s="280"/>
      <c r="R166" s="279"/>
      <c r="S166" s="282"/>
      <c r="T166" s="280"/>
      <c r="U166" s="280"/>
      <c r="V166" s="279"/>
    </row>
    <row r="167" spans="1:22" ht="12.75">
      <c r="A167" s="277">
        <f t="shared" si="26"/>
        <v>159</v>
      </c>
      <c r="B167" s="168" t="s">
        <v>123</v>
      </c>
      <c r="C167" s="173">
        <f t="shared" si="28"/>
        <v>0</v>
      </c>
      <c r="D167" s="171">
        <f t="shared" si="28"/>
        <v>0</v>
      </c>
      <c r="E167" s="171">
        <f t="shared" si="28"/>
        <v>0</v>
      </c>
      <c r="F167" s="174"/>
      <c r="G167" s="169"/>
      <c r="H167" s="165"/>
      <c r="I167" s="165"/>
      <c r="J167" s="176"/>
      <c r="K167" s="173">
        <f t="shared" si="27"/>
        <v>0</v>
      </c>
      <c r="L167" s="171"/>
      <c r="M167" s="171"/>
      <c r="N167" s="178"/>
      <c r="O167" s="282"/>
      <c r="P167" s="280"/>
      <c r="Q167" s="280"/>
      <c r="R167" s="279"/>
      <c r="S167" s="282"/>
      <c r="T167" s="280"/>
      <c r="U167" s="280"/>
      <c r="V167" s="279"/>
    </row>
    <row r="168" spans="1:22" ht="12.75">
      <c r="A168" s="277">
        <f t="shared" si="26"/>
        <v>160</v>
      </c>
      <c r="B168" s="221" t="s">
        <v>422</v>
      </c>
      <c r="C168" s="173">
        <f t="shared" si="28"/>
        <v>0</v>
      </c>
      <c r="D168" s="171">
        <f t="shared" si="28"/>
        <v>0</v>
      </c>
      <c r="E168" s="171">
        <f t="shared" si="28"/>
        <v>0</v>
      </c>
      <c r="F168" s="174"/>
      <c r="G168" s="287"/>
      <c r="H168" s="280"/>
      <c r="I168" s="280"/>
      <c r="J168" s="287"/>
      <c r="K168" s="184">
        <f t="shared" si="27"/>
        <v>0</v>
      </c>
      <c r="L168" s="171"/>
      <c r="M168" s="171"/>
      <c r="N168" s="284"/>
      <c r="O168" s="289"/>
      <c r="P168" s="280"/>
      <c r="Q168" s="280"/>
      <c r="R168" s="284"/>
      <c r="S168" s="289"/>
      <c r="T168" s="280"/>
      <c r="U168" s="280"/>
      <c r="V168" s="284"/>
    </row>
    <row r="169" spans="1:22" ht="12.75">
      <c r="A169" s="277">
        <f t="shared" si="26"/>
        <v>161</v>
      </c>
      <c r="B169" s="189" t="s">
        <v>496</v>
      </c>
      <c r="C169" s="158">
        <f t="shared" si="28"/>
        <v>0</v>
      </c>
      <c r="D169" s="165">
        <f t="shared" si="28"/>
        <v>0</v>
      </c>
      <c r="E169" s="165">
        <f t="shared" si="28"/>
        <v>0</v>
      </c>
      <c r="F169" s="174"/>
      <c r="G169" s="287"/>
      <c r="H169" s="171"/>
      <c r="I169" s="171"/>
      <c r="J169" s="283"/>
      <c r="K169" s="343">
        <f t="shared" si="27"/>
        <v>0</v>
      </c>
      <c r="L169" s="165"/>
      <c r="M169" s="165"/>
      <c r="N169" s="284"/>
      <c r="O169" s="289"/>
      <c r="P169" s="280"/>
      <c r="Q169" s="280"/>
      <c r="R169" s="284"/>
      <c r="S169" s="289"/>
      <c r="T169" s="280"/>
      <c r="U169" s="280"/>
      <c r="V169" s="284"/>
    </row>
    <row r="170" spans="1:22" ht="12.75">
      <c r="A170" s="277">
        <f t="shared" si="26"/>
        <v>162</v>
      </c>
      <c r="B170" s="168" t="s">
        <v>256</v>
      </c>
      <c r="C170" s="173">
        <f t="shared" si="28"/>
        <v>0</v>
      </c>
      <c r="D170" s="171">
        <f t="shared" si="28"/>
        <v>0</v>
      </c>
      <c r="E170" s="171"/>
      <c r="F170" s="174"/>
      <c r="G170" s="283">
        <f>G171+G172</f>
        <v>0</v>
      </c>
      <c r="H170" s="171"/>
      <c r="I170" s="280"/>
      <c r="J170" s="287"/>
      <c r="K170" s="289"/>
      <c r="L170" s="280"/>
      <c r="M170" s="280"/>
      <c r="N170" s="284"/>
      <c r="O170" s="289"/>
      <c r="P170" s="280"/>
      <c r="Q170" s="280"/>
      <c r="R170" s="284"/>
      <c r="S170" s="289"/>
      <c r="T170" s="280"/>
      <c r="U170" s="280"/>
      <c r="V170" s="284"/>
    </row>
    <row r="171" spans="1:22" ht="12.75">
      <c r="A171" s="277">
        <f t="shared" si="26"/>
        <v>163</v>
      </c>
      <c r="B171" s="305" t="s">
        <v>497</v>
      </c>
      <c r="C171" s="158">
        <f t="shared" si="28"/>
        <v>0</v>
      </c>
      <c r="D171" s="280">
        <f t="shared" si="28"/>
        <v>0</v>
      </c>
      <c r="E171" s="280"/>
      <c r="F171" s="279"/>
      <c r="G171" s="287">
        <f t="shared" si="24"/>
        <v>0</v>
      </c>
      <c r="H171" s="280"/>
      <c r="I171" s="280"/>
      <c r="J171" s="287"/>
      <c r="K171" s="289"/>
      <c r="L171" s="280"/>
      <c r="M171" s="280"/>
      <c r="N171" s="284"/>
      <c r="O171" s="289"/>
      <c r="P171" s="280"/>
      <c r="Q171" s="280"/>
      <c r="R171" s="284"/>
      <c r="S171" s="289"/>
      <c r="T171" s="280"/>
      <c r="U171" s="280"/>
      <c r="V171" s="284"/>
    </row>
    <row r="172" spans="1:22" ht="12.75">
      <c r="A172" s="277">
        <f t="shared" si="26"/>
        <v>164</v>
      </c>
      <c r="B172" s="189" t="s">
        <v>498</v>
      </c>
      <c r="C172" s="158">
        <f t="shared" si="28"/>
        <v>0</v>
      </c>
      <c r="D172" s="280">
        <f t="shared" si="28"/>
        <v>0</v>
      </c>
      <c r="E172" s="280"/>
      <c r="F172" s="279"/>
      <c r="G172" s="287">
        <f aca="true" t="shared" si="29" ref="G172:G207">H172+J172</f>
        <v>0</v>
      </c>
      <c r="H172" s="280"/>
      <c r="I172" s="280"/>
      <c r="J172" s="287"/>
      <c r="K172" s="289"/>
      <c r="L172" s="280"/>
      <c r="M172" s="280"/>
      <c r="N172" s="284"/>
      <c r="O172" s="289"/>
      <c r="P172" s="280"/>
      <c r="Q172" s="280"/>
      <c r="R172" s="284"/>
      <c r="S172" s="289"/>
      <c r="T172" s="280"/>
      <c r="U172" s="280"/>
      <c r="V172" s="284"/>
    </row>
    <row r="173" spans="1:22" ht="12.75">
      <c r="A173" s="277">
        <v>165</v>
      </c>
      <c r="B173" s="168" t="s">
        <v>113</v>
      </c>
      <c r="C173" s="173">
        <f t="shared" si="28"/>
        <v>0</v>
      </c>
      <c r="D173" s="171">
        <f t="shared" si="28"/>
        <v>0</v>
      </c>
      <c r="E173" s="171">
        <f>I173+M173+Q173+U173</f>
        <v>0</v>
      </c>
      <c r="F173" s="174"/>
      <c r="G173" s="169"/>
      <c r="H173" s="171"/>
      <c r="I173" s="171"/>
      <c r="J173" s="281"/>
      <c r="K173" s="184">
        <f>L173+N173</f>
        <v>0</v>
      </c>
      <c r="L173" s="171"/>
      <c r="M173" s="171"/>
      <c r="N173" s="279"/>
      <c r="O173" s="282"/>
      <c r="P173" s="280"/>
      <c r="Q173" s="280"/>
      <c r="R173" s="279"/>
      <c r="S173" s="173">
        <f>T173+V173</f>
        <v>0</v>
      </c>
      <c r="T173" s="171"/>
      <c r="U173" s="171"/>
      <c r="V173" s="279"/>
    </row>
    <row r="174" spans="1:22" ht="13.5" thickBot="1">
      <c r="A174" s="306">
        <f t="shared" si="26"/>
        <v>166</v>
      </c>
      <c r="B174" s="344" t="s">
        <v>499</v>
      </c>
      <c r="C174" s="209">
        <f t="shared" si="28"/>
        <v>0</v>
      </c>
      <c r="D174" s="327">
        <f t="shared" si="28"/>
        <v>0</v>
      </c>
      <c r="E174" s="327">
        <f>I174+M174+Q174+U174</f>
        <v>0</v>
      </c>
      <c r="F174" s="328"/>
      <c r="G174" s="345"/>
      <c r="H174" s="327"/>
      <c r="I174" s="327"/>
      <c r="J174" s="346"/>
      <c r="K174" s="343">
        <f>L174+N174</f>
        <v>0</v>
      </c>
      <c r="L174" s="327"/>
      <c r="M174" s="327"/>
      <c r="N174" s="328"/>
      <c r="O174" s="326"/>
      <c r="P174" s="327"/>
      <c r="Q174" s="327"/>
      <c r="R174" s="328"/>
      <c r="S174" s="158">
        <f>T174+V174</f>
        <v>0</v>
      </c>
      <c r="T174" s="327"/>
      <c r="U174" s="327"/>
      <c r="V174" s="328"/>
    </row>
    <row r="175" spans="1:22" ht="45.75" thickBot="1">
      <c r="A175" s="257">
        <f t="shared" si="26"/>
        <v>167</v>
      </c>
      <c r="B175" s="258" t="s">
        <v>500</v>
      </c>
      <c r="C175" s="250">
        <f aca="true" t="shared" si="30" ref="C175:L175">C176+C185+SUM(C187:C196)</f>
        <v>0</v>
      </c>
      <c r="D175" s="244">
        <f t="shared" si="30"/>
        <v>0</v>
      </c>
      <c r="E175" s="244">
        <f t="shared" si="30"/>
        <v>0</v>
      </c>
      <c r="F175" s="248">
        <f t="shared" si="30"/>
        <v>0</v>
      </c>
      <c r="G175" s="259">
        <f t="shared" si="30"/>
        <v>0</v>
      </c>
      <c r="H175" s="244">
        <f t="shared" si="30"/>
        <v>0</v>
      </c>
      <c r="I175" s="244">
        <f>I176+I185+SUM(I187:I196)</f>
        <v>0</v>
      </c>
      <c r="J175" s="251">
        <f t="shared" si="30"/>
        <v>0</v>
      </c>
      <c r="K175" s="250">
        <f t="shared" si="30"/>
        <v>0</v>
      </c>
      <c r="L175" s="244">
        <f t="shared" si="30"/>
        <v>0</v>
      </c>
      <c r="M175" s="244"/>
      <c r="N175" s="261">
        <f>N176+N185+SUM(N187:N196)</f>
        <v>0</v>
      </c>
      <c r="O175" s="250"/>
      <c r="P175" s="244"/>
      <c r="Q175" s="244"/>
      <c r="R175" s="261"/>
      <c r="S175" s="250">
        <f>S176+S185+SUM(S187:S196)</f>
        <v>0</v>
      </c>
      <c r="T175" s="244">
        <f>T176+T185+SUM(T187:T196)</f>
        <v>0</v>
      </c>
      <c r="U175" s="244">
        <f>U176+U185+SUM(U187:U196)</f>
        <v>0</v>
      </c>
      <c r="V175" s="251">
        <f>V176+V185+SUM(V187:V196)</f>
        <v>0</v>
      </c>
    </row>
    <row r="176" spans="1:22" ht="12.75">
      <c r="A176" s="347">
        <f t="shared" si="26"/>
        <v>168</v>
      </c>
      <c r="B176" s="348" t="s">
        <v>431</v>
      </c>
      <c r="C176" s="317">
        <f>G176+K176+O176+S176</f>
        <v>0</v>
      </c>
      <c r="D176" s="297">
        <f>H176+L176+P176+T176</f>
        <v>0</v>
      </c>
      <c r="E176" s="297"/>
      <c r="F176" s="300">
        <f>J176+N176+R176+V176</f>
        <v>0</v>
      </c>
      <c r="G176" s="296">
        <f>G177+G179+G180+G181+G182+G183+G184</f>
        <v>0</v>
      </c>
      <c r="H176" s="297">
        <f>H177+H179+H180+H181+H182+H183+H184</f>
        <v>0</v>
      </c>
      <c r="I176" s="297"/>
      <c r="J176" s="349">
        <f>J177+J179</f>
        <v>0</v>
      </c>
      <c r="K176" s="296">
        <f>L176+N176</f>
        <v>0</v>
      </c>
      <c r="L176" s="296">
        <f>L177+L180+L181</f>
        <v>0</v>
      </c>
      <c r="M176" s="296"/>
      <c r="N176" s="350">
        <f>N177+N180+N181</f>
        <v>0</v>
      </c>
      <c r="O176" s="351"/>
      <c r="P176" s="352"/>
      <c r="Q176" s="352"/>
      <c r="R176" s="298"/>
      <c r="S176" s="318"/>
      <c r="T176" s="303"/>
      <c r="U176" s="303"/>
      <c r="V176" s="299"/>
    </row>
    <row r="177" spans="1:22" ht="12.75">
      <c r="A177" s="353">
        <f t="shared" si="26"/>
        <v>169</v>
      </c>
      <c r="B177" s="189" t="s">
        <v>501</v>
      </c>
      <c r="C177" s="158">
        <f>G177+K177+O177+S177</f>
        <v>0</v>
      </c>
      <c r="D177" s="280">
        <f>H177</f>
        <v>0</v>
      </c>
      <c r="E177" s="280"/>
      <c r="F177" s="281">
        <f>J177+N177+R177+V177</f>
        <v>0</v>
      </c>
      <c r="G177" s="282">
        <f t="shared" si="29"/>
        <v>0</v>
      </c>
      <c r="H177" s="165"/>
      <c r="I177" s="165"/>
      <c r="J177" s="178"/>
      <c r="K177" s="274">
        <f>L177+N177</f>
        <v>0</v>
      </c>
      <c r="L177" s="280"/>
      <c r="M177" s="280"/>
      <c r="N177" s="279">
        <f>N178</f>
        <v>0</v>
      </c>
      <c r="O177" s="282"/>
      <c r="P177" s="280"/>
      <c r="Q177" s="280"/>
      <c r="R177" s="279"/>
      <c r="S177" s="282"/>
      <c r="T177" s="280"/>
      <c r="U177" s="280"/>
      <c r="V177" s="279"/>
    </row>
    <row r="178" spans="1:22" ht="12.75">
      <c r="A178" s="353">
        <f t="shared" si="26"/>
        <v>170</v>
      </c>
      <c r="B178" s="189" t="s">
        <v>502</v>
      </c>
      <c r="C178" s="158">
        <f aca="true" t="shared" si="31" ref="C178:E208">G178+K178+O178+S178</f>
        <v>0</v>
      </c>
      <c r="D178" s="280"/>
      <c r="E178" s="280"/>
      <c r="F178" s="281">
        <f>J178+N178+R178+V178</f>
        <v>0</v>
      </c>
      <c r="G178" s="282"/>
      <c r="H178" s="165"/>
      <c r="I178" s="280"/>
      <c r="J178" s="279"/>
      <c r="K178" s="282">
        <f>L178+N178</f>
        <v>0</v>
      </c>
      <c r="L178" s="280"/>
      <c r="M178" s="280"/>
      <c r="N178" s="279"/>
      <c r="O178" s="282"/>
      <c r="P178" s="280"/>
      <c r="Q178" s="280"/>
      <c r="R178" s="279"/>
      <c r="S178" s="282"/>
      <c r="T178" s="280"/>
      <c r="U178" s="280"/>
      <c r="V178" s="279"/>
    </row>
    <row r="179" spans="1:22" ht="25.5">
      <c r="A179" s="353">
        <v>171</v>
      </c>
      <c r="B179" s="354" t="s">
        <v>503</v>
      </c>
      <c r="C179" s="343">
        <f t="shared" si="31"/>
        <v>0</v>
      </c>
      <c r="D179" s="165"/>
      <c r="E179" s="165"/>
      <c r="F179" s="281">
        <f>J179+N179+R179+V179</f>
        <v>0</v>
      </c>
      <c r="G179" s="282">
        <f t="shared" si="29"/>
        <v>0</v>
      </c>
      <c r="H179" s="165"/>
      <c r="I179" s="280"/>
      <c r="J179" s="99"/>
      <c r="K179" s="282"/>
      <c r="L179" s="280"/>
      <c r="M179" s="280"/>
      <c r="N179" s="279"/>
      <c r="O179" s="282"/>
      <c r="P179" s="280"/>
      <c r="Q179" s="280"/>
      <c r="R179" s="279"/>
      <c r="S179" s="282"/>
      <c r="T179" s="280"/>
      <c r="U179" s="280"/>
      <c r="V179" s="279"/>
    </row>
    <row r="180" spans="1:22" ht="12.75">
      <c r="A180" s="353">
        <f t="shared" si="26"/>
        <v>172</v>
      </c>
      <c r="B180" s="189" t="s">
        <v>504</v>
      </c>
      <c r="C180" s="158">
        <f t="shared" si="31"/>
        <v>0</v>
      </c>
      <c r="D180" s="280">
        <f t="shared" si="31"/>
        <v>0</v>
      </c>
      <c r="E180" s="280"/>
      <c r="F180" s="281"/>
      <c r="G180" s="282">
        <f t="shared" si="29"/>
        <v>0</v>
      </c>
      <c r="H180" s="280"/>
      <c r="I180" s="280"/>
      <c r="J180" s="279"/>
      <c r="K180" s="282"/>
      <c r="L180" s="280"/>
      <c r="M180" s="280"/>
      <c r="N180" s="279"/>
      <c r="O180" s="282"/>
      <c r="P180" s="280"/>
      <c r="Q180" s="280"/>
      <c r="R180" s="279"/>
      <c r="S180" s="282"/>
      <c r="T180" s="280"/>
      <c r="U180" s="280"/>
      <c r="V180" s="279"/>
    </row>
    <row r="181" spans="1:22" ht="12.75">
      <c r="A181" s="353">
        <f t="shared" si="26"/>
        <v>173</v>
      </c>
      <c r="B181" s="189" t="s">
        <v>496</v>
      </c>
      <c r="C181" s="158">
        <f t="shared" si="31"/>
        <v>0</v>
      </c>
      <c r="D181" s="280">
        <f t="shared" si="31"/>
        <v>0</v>
      </c>
      <c r="E181" s="280"/>
      <c r="F181" s="281"/>
      <c r="G181" s="282"/>
      <c r="H181" s="286"/>
      <c r="I181" s="286"/>
      <c r="J181" s="284"/>
      <c r="K181" s="282">
        <f>L181+N181</f>
        <v>0</v>
      </c>
      <c r="L181" s="286"/>
      <c r="M181" s="286"/>
      <c r="N181" s="284"/>
      <c r="O181" s="282"/>
      <c r="P181" s="286"/>
      <c r="Q181" s="286"/>
      <c r="R181" s="284"/>
      <c r="S181" s="282"/>
      <c r="T181" s="286"/>
      <c r="U181" s="286"/>
      <c r="V181" s="284"/>
    </row>
    <row r="182" spans="1:22" ht="12.75">
      <c r="A182" s="353">
        <v>174</v>
      </c>
      <c r="B182" s="189" t="s">
        <v>505</v>
      </c>
      <c r="C182" s="158">
        <f t="shared" si="31"/>
        <v>0</v>
      </c>
      <c r="D182" s="280">
        <f t="shared" si="31"/>
        <v>0</v>
      </c>
      <c r="E182" s="280"/>
      <c r="F182" s="281"/>
      <c r="G182" s="282">
        <f t="shared" si="29"/>
        <v>0</v>
      </c>
      <c r="H182" s="280"/>
      <c r="I182" s="286"/>
      <c r="J182" s="284"/>
      <c r="K182" s="289"/>
      <c r="L182" s="280"/>
      <c r="M182" s="286"/>
      <c r="N182" s="284"/>
      <c r="O182" s="289"/>
      <c r="P182" s="280"/>
      <c r="Q182" s="286"/>
      <c r="R182" s="284"/>
      <c r="S182" s="289"/>
      <c r="T182" s="280"/>
      <c r="U182" s="286"/>
      <c r="V182" s="284"/>
    </row>
    <row r="183" spans="1:22" ht="12.75">
      <c r="A183" s="353">
        <v>175</v>
      </c>
      <c r="B183" s="189" t="s">
        <v>506</v>
      </c>
      <c r="C183" s="158">
        <f t="shared" si="31"/>
        <v>0</v>
      </c>
      <c r="D183" s="280">
        <f t="shared" si="31"/>
        <v>0</v>
      </c>
      <c r="E183" s="280"/>
      <c r="F183" s="281"/>
      <c r="G183" s="289">
        <f t="shared" si="29"/>
        <v>0</v>
      </c>
      <c r="H183" s="280"/>
      <c r="I183" s="286"/>
      <c r="J183" s="284"/>
      <c r="K183" s="289"/>
      <c r="L183" s="280"/>
      <c r="M183" s="286"/>
      <c r="N183" s="284"/>
      <c r="O183" s="289"/>
      <c r="P183" s="280"/>
      <c r="Q183" s="286"/>
      <c r="R183" s="284"/>
      <c r="S183" s="289"/>
      <c r="T183" s="280"/>
      <c r="U183" s="286"/>
      <c r="V183" s="284"/>
    </row>
    <row r="184" spans="1:22" ht="12.75">
      <c r="A184" s="353">
        <v>176</v>
      </c>
      <c r="B184" s="189" t="s">
        <v>507</v>
      </c>
      <c r="C184" s="158">
        <f t="shared" si="31"/>
        <v>0</v>
      </c>
      <c r="D184" s="280">
        <f t="shared" si="31"/>
        <v>0</v>
      </c>
      <c r="E184" s="280"/>
      <c r="F184" s="281"/>
      <c r="G184" s="289">
        <f t="shared" si="29"/>
        <v>0</v>
      </c>
      <c r="H184" s="280"/>
      <c r="I184" s="286"/>
      <c r="J184" s="284"/>
      <c r="K184" s="289"/>
      <c r="L184" s="280"/>
      <c r="M184" s="286"/>
      <c r="N184" s="284"/>
      <c r="O184" s="289"/>
      <c r="P184" s="280"/>
      <c r="Q184" s="286"/>
      <c r="R184" s="284"/>
      <c r="S184" s="289"/>
      <c r="T184" s="280"/>
      <c r="U184" s="286"/>
      <c r="V184" s="284"/>
    </row>
    <row r="185" spans="1:22" ht="12.75">
      <c r="A185" s="353">
        <v>177</v>
      </c>
      <c r="B185" s="168" t="s">
        <v>436</v>
      </c>
      <c r="C185" s="173">
        <f t="shared" si="31"/>
        <v>0</v>
      </c>
      <c r="D185" s="171">
        <f>H185</f>
        <v>0</v>
      </c>
      <c r="E185" s="171"/>
      <c r="F185" s="172"/>
      <c r="G185" s="184">
        <f>G186</f>
        <v>0</v>
      </c>
      <c r="H185" s="171">
        <f>H186</f>
        <v>0</v>
      </c>
      <c r="I185" s="280"/>
      <c r="J185" s="284"/>
      <c r="K185" s="289"/>
      <c r="L185" s="280"/>
      <c r="M185" s="280"/>
      <c r="N185" s="284"/>
      <c r="O185" s="289"/>
      <c r="P185" s="280"/>
      <c r="Q185" s="280"/>
      <c r="R185" s="284"/>
      <c r="S185" s="289"/>
      <c r="T185" s="280"/>
      <c r="U185" s="280"/>
      <c r="V185" s="284"/>
    </row>
    <row r="186" spans="1:22" ht="12.75">
      <c r="A186" s="353">
        <f t="shared" si="26"/>
        <v>178</v>
      </c>
      <c r="B186" s="189" t="s">
        <v>508</v>
      </c>
      <c r="C186" s="158">
        <f t="shared" si="31"/>
        <v>0</v>
      </c>
      <c r="D186" s="280">
        <f t="shared" si="31"/>
        <v>0</v>
      </c>
      <c r="E186" s="280"/>
      <c r="F186" s="281"/>
      <c r="G186" s="289">
        <f t="shared" si="29"/>
        <v>0</v>
      </c>
      <c r="H186" s="280"/>
      <c r="I186" s="280"/>
      <c r="J186" s="284"/>
      <c r="K186" s="289"/>
      <c r="L186" s="280"/>
      <c r="M186" s="280"/>
      <c r="N186" s="284"/>
      <c r="O186" s="289"/>
      <c r="P186" s="280"/>
      <c r="Q186" s="280"/>
      <c r="R186" s="284"/>
      <c r="S186" s="289"/>
      <c r="T186" s="280"/>
      <c r="U186" s="280"/>
      <c r="V186" s="284"/>
    </row>
    <row r="187" spans="1:22" ht="12.75">
      <c r="A187" s="353">
        <v>179</v>
      </c>
      <c r="B187" s="168" t="s">
        <v>114</v>
      </c>
      <c r="C187" s="173">
        <f t="shared" si="31"/>
        <v>0</v>
      </c>
      <c r="D187" s="171">
        <f t="shared" si="31"/>
        <v>0</v>
      </c>
      <c r="E187" s="171">
        <f t="shared" si="31"/>
        <v>0</v>
      </c>
      <c r="F187" s="172"/>
      <c r="G187" s="173">
        <f t="shared" si="29"/>
        <v>0</v>
      </c>
      <c r="H187" s="171"/>
      <c r="I187" s="171"/>
      <c r="J187" s="178"/>
      <c r="K187" s="173"/>
      <c r="L187" s="280"/>
      <c r="M187" s="280"/>
      <c r="N187" s="279"/>
      <c r="O187" s="282"/>
      <c r="P187" s="280"/>
      <c r="Q187" s="280"/>
      <c r="R187" s="279"/>
      <c r="S187" s="173">
        <f>T187+V187</f>
        <v>0</v>
      </c>
      <c r="T187" s="171"/>
      <c r="U187" s="171"/>
      <c r="V187" s="174"/>
    </row>
    <row r="188" spans="1:22" ht="12.75">
      <c r="A188" s="353">
        <f t="shared" si="26"/>
        <v>180</v>
      </c>
      <c r="B188" s="168" t="s">
        <v>115</v>
      </c>
      <c r="C188" s="173">
        <f t="shared" si="31"/>
        <v>0</v>
      </c>
      <c r="D188" s="171">
        <f t="shared" si="31"/>
        <v>0</v>
      </c>
      <c r="E188" s="171">
        <f t="shared" si="31"/>
        <v>0</v>
      </c>
      <c r="F188" s="172"/>
      <c r="G188" s="173">
        <f t="shared" si="29"/>
        <v>0</v>
      </c>
      <c r="H188" s="171"/>
      <c r="I188" s="171"/>
      <c r="J188" s="178"/>
      <c r="K188" s="173"/>
      <c r="L188" s="280"/>
      <c r="M188" s="280"/>
      <c r="N188" s="279"/>
      <c r="O188" s="282"/>
      <c r="P188" s="280"/>
      <c r="Q188" s="280"/>
      <c r="R188" s="279"/>
      <c r="S188" s="173"/>
      <c r="T188" s="171"/>
      <c r="U188" s="171"/>
      <c r="V188" s="174"/>
    </row>
    <row r="189" spans="1:22" ht="12.75">
      <c r="A189" s="353">
        <f t="shared" si="26"/>
        <v>181</v>
      </c>
      <c r="B189" s="168" t="s">
        <v>116</v>
      </c>
      <c r="C189" s="173">
        <f t="shared" si="31"/>
        <v>0</v>
      </c>
      <c r="D189" s="171">
        <f t="shared" si="31"/>
        <v>0</v>
      </c>
      <c r="E189" s="171">
        <f t="shared" si="31"/>
        <v>0</v>
      </c>
      <c r="F189" s="172"/>
      <c r="G189" s="173">
        <f t="shared" si="29"/>
        <v>0</v>
      </c>
      <c r="H189" s="171"/>
      <c r="I189" s="171"/>
      <c r="J189" s="174"/>
      <c r="K189" s="173"/>
      <c r="L189" s="280"/>
      <c r="M189" s="280"/>
      <c r="N189" s="279"/>
      <c r="O189" s="282"/>
      <c r="P189" s="280"/>
      <c r="Q189" s="280"/>
      <c r="R189" s="279"/>
      <c r="S189" s="173">
        <f>T189+V189</f>
        <v>0</v>
      </c>
      <c r="T189" s="171"/>
      <c r="U189" s="171"/>
      <c r="V189" s="174"/>
    </row>
    <row r="190" spans="1:22" ht="12.75">
      <c r="A190" s="353">
        <f t="shared" si="26"/>
        <v>182</v>
      </c>
      <c r="B190" s="168" t="s">
        <v>117</v>
      </c>
      <c r="C190" s="173">
        <f t="shared" si="31"/>
        <v>0</v>
      </c>
      <c r="D190" s="171">
        <f t="shared" si="31"/>
        <v>0</v>
      </c>
      <c r="E190" s="171">
        <f t="shared" si="31"/>
        <v>0</v>
      </c>
      <c r="F190" s="172"/>
      <c r="G190" s="173">
        <f t="shared" si="29"/>
        <v>0</v>
      </c>
      <c r="H190" s="171"/>
      <c r="I190" s="171"/>
      <c r="J190" s="174"/>
      <c r="K190" s="173"/>
      <c r="L190" s="280"/>
      <c r="M190" s="280"/>
      <c r="N190" s="279"/>
      <c r="O190" s="282"/>
      <c r="P190" s="280"/>
      <c r="Q190" s="280"/>
      <c r="R190" s="279"/>
      <c r="S190" s="173"/>
      <c r="T190" s="171"/>
      <c r="U190" s="171"/>
      <c r="V190" s="174"/>
    </row>
    <row r="191" spans="1:22" ht="12.75">
      <c r="A191" s="353">
        <f t="shared" si="26"/>
        <v>183</v>
      </c>
      <c r="B191" s="168" t="s">
        <v>118</v>
      </c>
      <c r="C191" s="173">
        <f t="shared" si="31"/>
        <v>0</v>
      </c>
      <c r="D191" s="171">
        <f t="shared" si="31"/>
        <v>0</v>
      </c>
      <c r="E191" s="171">
        <f t="shared" si="31"/>
        <v>0</v>
      </c>
      <c r="F191" s="172"/>
      <c r="G191" s="173">
        <f t="shared" si="29"/>
        <v>0</v>
      </c>
      <c r="H191" s="171"/>
      <c r="I191" s="171"/>
      <c r="J191" s="174"/>
      <c r="K191" s="173"/>
      <c r="L191" s="280"/>
      <c r="M191" s="280"/>
      <c r="N191" s="279"/>
      <c r="O191" s="282"/>
      <c r="P191" s="280"/>
      <c r="Q191" s="280"/>
      <c r="R191" s="279"/>
      <c r="S191" s="173"/>
      <c r="T191" s="171"/>
      <c r="U191" s="171"/>
      <c r="V191" s="174"/>
    </row>
    <row r="192" spans="1:22" ht="12.75">
      <c r="A192" s="353">
        <f t="shared" si="26"/>
        <v>184</v>
      </c>
      <c r="B192" s="168" t="s">
        <v>119</v>
      </c>
      <c r="C192" s="173">
        <f t="shared" si="31"/>
        <v>0</v>
      </c>
      <c r="D192" s="171">
        <f t="shared" si="31"/>
        <v>0</v>
      </c>
      <c r="E192" s="171">
        <f t="shared" si="31"/>
        <v>0</v>
      </c>
      <c r="F192" s="172"/>
      <c r="G192" s="173">
        <f t="shared" si="29"/>
        <v>0</v>
      </c>
      <c r="H192" s="171"/>
      <c r="I192" s="171"/>
      <c r="J192" s="174"/>
      <c r="K192" s="173"/>
      <c r="L192" s="280"/>
      <c r="M192" s="280"/>
      <c r="N192" s="279"/>
      <c r="O192" s="282"/>
      <c r="P192" s="280"/>
      <c r="Q192" s="280"/>
      <c r="R192" s="279"/>
      <c r="S192" s="173"/>
      <c r="T192" s="171"/>
      <c r="U192" s="171"/>
      <c r="V192" s="174"/>
    </row>
    <row r="193" spans="1:22" ht="12.75">
      <c r="A193" s="353">
        <f t="shared" si="26"/>
        <v>185</v>
      </c>
      <c r="B193" s="168" t="s">
        <v>120</v>
      </c>
      <c r="C193" s="173">
        <f t="shared" si="31"/>
        <v>0</v>
      </c>
      <c r="D193" s="171">
        <f t="shared" si="31"/>
        <v>0</v>
      </c>
      <c r="E193" s="171">
        <f t="shared" si="31"/>
        <v>0</v>
      </c>
      <c r="F193" s="172"/>
      <c r="G193" s="173">
        <f t="shared" si="29"/>
        <v>0</v>
      </c>
      <c r="H193" s="171"/>
      <c r="I193" s="171"/>
      <c r="J193" s="174"/>
      <c r="K193" s="173"/>
      <c r="L193" s="280"/>
      <c r="M193" s="280"/>
      <c r="N193" s="279"/>
      <c r="O193" s="282"/>
      <c r="P193" s="280"/>
      <c r="Q193" s="280"/>
      <c r="R193" s="279"/>
      <c r="S193" s="173">
        <f>T193+V193</f>
        <v>0</v>
      </c>
      <c r="T193" s="171"/>
      <c r="U193" s="171"/>
      <c r="V193" s="174"/>
    </row>
    <row r="194" spans="1:22" ht="12.75">
      <c r="A194" s="353">
        <f t="shared" si="26"/>
        <v>186</v>
      </c>
      <c r="B194" s="168" t="s">
        <v>121</v>
      </c>
      <c r="C194" s="173">
        <f t="shared" si="31"/>
        <v>0</v>
      </c>
      <c r="D194" s="171">
        <f t="shared" si="31"/>
        <v>0</v>
      </c>
      <c r="E194" s="171">
        <f t="shared" si="31"/>
        <v>0</v>
      </c>
      <c r="F194" s="172"/>
      <c r="G194" s="173">
        <f t="shared" si="29"/>
        <v>0</v>
      </c>
      <c r="H194" s="171"/>
      <c r="I194" s="171"/>
      <c r="J194" s="174"/>
      <c r="K194" s="173"/>
      <c r="L194" s="280"/>
      <c r="M194" s="280"/>
      <c r="N194" s="279"/>
      <c r="O194" s="282"/>
      <c r="P194" s="280"/>
      <c r="Q194" s="280"/>
      <c r="R194" s="279"/>
      <c r="S194" s="173"/>
      <c r="T194" s="171"/>
      <c r="U194" s="171"/>
      <c r="V194" s="174"/>
    </row>
    <row r="195" spans="1:22" ht="12.75">
      <c r="A195" s="353">
        <f t="shared" si="26"/>
        <v>187</v>
      </c>
      <c r="B195" s="168" t="s">
        <v>175</v>
      </c>
      <c r="C195" s="173">
        <f t="shared" si="31"/>
        <v>0</v>
      </c>
      <c r="D195" s="171">
        <f t="shared" si="31"/>
        <v>0</v>
      </c>
      <c r="E195" s="171">
        <f t="shared" si="31"/>
        <v>0</v>
      </c>
      <c r="F195" s="172"/>
      <c r="G195" s="173">
        <f t="shared" si="29"/>
        <v>0</v>
      </c>
      <c r="H195" s="171"/>
      <c r="I195" s="171"/>
      <c r="J195" s="174"/>
      <c r="K195" s="173"/>
      <c r="L195" s="280"/>
      <c r="M195" s="280"/>
      <c r="N195" s="279"/>
      <c r="O195" s="282"/>
      <c r="P195" s="280"/>
      <c r="Q195" s="280"/>
      <c r="R195" s="279"/>
      <c r="S195" s="173"/>
      <c r="T195" s="171"/>
      <c r="U195" s="171"/>
      <c r="V195" s="174"/>
    </row>
    <row r="196" spans="1:22" ht="13.5" thickBot="1">
      <c r="A196" s="355">
        <f t="shared" si="26"/>
        <v>188</v>
      </c>
      <c r="B196" s="168" t="s">
        <v>123</v>
      </c>
      <c r="C196" s="173">
        <f t="shared" si="31"/>
        <v>0</v>
      </c>
      <c r="D196" s="171">
        <f t="shared" si="31"/>
        <v>0</v>
      </c>
      <c r="E196" s="171">
        <f>I196+M196+Q196+U196</f>
        <v>0</v>
      </c>
      <c r="F196" s="172"/>
      <c r="G196" s="227">
        <f t="shared" si="29"/>
        <v>0</v>
      </c>
      <c r="H196" s="225"/>
      <c r="I196" s="225"/>
      <c r="J196" s="231"/>
      <c r="K196" s="173"/>
      <c r="L196" s="280"/>
      <c r="M196" s="280"/>
      <c r="N196" s="279"/>
      <c r="O196" s="282"/>
      <c r="P196" s="280"/>
      <c r="Q196" s="280"/>
      <c r="R196" s="279"/>
      <c r="S196" s="227">
        <f>T196+V196</f>
        <v>0</v>
      </c>
      <c r="T196" s="225"/>
      <c r="U196" s="225"/>
      <c r="V196" s="231"/>
    </row>
    <row r="197" spans="1:22" ht="45.75" thickBot="1">
      <c r="A197" s="257">
        <v>189</v>
      </c>
      <c r="B197" s="258" t="s">
        <v>509</v>
      </c>
      <c r="C197" s="259">
        <f t="shared" si="31"/>
        <v>0</v>
      </c>
      <c r="D197" s="244">
        <f t="shared" si="31"/>
        <v>0</v>
      </c>
      <c r="E197" s="244"/>
      <c r="F197" s="251"/>
      <c r="G197" s="259">
        <f>G198+G200+G203+G206</f>
        <v>0</v>
      </c>
      <c r="H197" s="244">
        <f>H198+H200+H203+H206</f>
        <v>0</v>
      </c>
      <c r="I197" s="244"/>
      <c r="J197" s="251"/>
      <c r="K197" s="260">
        <f>K201</f>
        <v>0</v>
      </c>
      <c r="L197" s="244">
        <f>L201</f>
        <v>0</v>
      </c>
      <c r="M197" s="244"/>
      <c r="N197" s="251"/>
      <c r="O197" s="259"/>
      <c r="P197" s="244"/>
      <c r="Q197" s="244"/>
      <c r="R197" s="251"/>
      <c r="S197" s="244"/>
      <c r="T197" s="244"/>
      <c r="U197" s="244"/>
      <c r="V197" s="251"/>
    </row>
    <row r="198" spans="1:22" ht="12.75">
      <c r="A198" s="262">
        <v>190</v>
      </c>
      <c r="B198" s="276" t="s">
        <v>433</v>
      </c>
      <c r="C198" s="271">
        <f t="shared" si="31"/>
        <v>0</v>
      </c>
      <c r="D198" s="269">
        <f t="shared" si="31"/>
        <v>0</v>
      </c>
      <c r="E198" s="269"/>
      <c r="F198" s="272"/>
      <c r="G198" s="273">
        <f>G199</f>
        <v>0</v>
      </c>
      <c r="H198" s="269">
        <f>H199</f>
        <v>0</v>
      </c>
      <c r="I198" s="303"/>
      <c r="J198" s="295"/>
      <c r="K198" s="356"/>
      <c r="L198" s="303"/>
      <c r="M198" s="303"/>
      <c r="N198" s="357"/>
      <c r="O198" s="356"/>
      <c r="P198" s="303"/>
      <c r="Q198" s="303"/>
      <c r="R198" s="357"/>
      <c r="S198" s="356"/>
      <c r="T198" s="303"/>
      <c r="U198" s="303"/>
      <c r="V198" s="357"/>
    </row>
    <row r="199" spans="1:22" ht="12.75">
      <c r="A199" s="277">
        <f t="shared" si="26"/>
        <v>191</v>
      </c>
      <c r="B199" s="189" t="s">
        <v>510</v>
      </c>
      <c r="C199" s="158">
        <f t="shared" si="31"/>
        <v>0</v>
      </c>
      <c r="D199" s="280">
        <f t="shared" si="31"/>
        <v>0</v>
      </c>
      <c r="E199" s="280"/>
      <c r="F199" s="279"/>
      <c r="G199" s="286">
        <f t="shared" si="29"/>
        <v>0</v>
      </c>
      <c r="H199" s="281"/>
      <c r="I199" s="280"/>
      <c r="J199" s="281"/>
      <c r="K199" s="282"/>
      <c r="L199" s="280"/>
      <c r="M199" s="280"/>
      <c r="N199" s="279"/>
      <c r="O199" s="282"/>
      <c r="P199" s="280"/>
      <c r="Q199" s="280"/>
      <c r="R199" s="279"/>
      <c r="S199" s="282"/>
      <c r="T199" s="280"/>
      <c r="U199" s="280"/>
      <c r="V199" s="279"/>
    </row>
    <row r="200" spans="1:22" ht="12.75">
      <c r="A200" s="277">
        <f t="shared" si="26"/>
        <v>192</v>
      </c>
      <c r="B200" s="168" t="s">
        <v>511</v>
      </c>
      <c r="C200" s="173">
        <f t="shared" si="31"/>
        <v>0</v>
      </c>
      <c r="D200" s="171">
        <f t="shared" si="31"/>
        <v>0</v>
      </c>
      <c r="E200" s="171"/>
      <c r="F200" s="174"/>
      <c r="G200" s="283">
        <f>G202</f>
        <v>0</v>
      </c>
      <c r="H200" s="171">
        <f>H202</f>
        <v>0</v>
      </c>
      <c r="I200" s="280"/>
      <c r="J200" s="281"/>
      <c r="K200" s="184">
        <f>K201</f>
        <v>0</v>
      </c>
      <c r="L200" s="171">
        <f>L201</f>
        <v>0</v>
      </c>
      <c r="M200" s="280"/>
      <c r="N200" s="279"/>
      <c r="O200" s="282"/>
      <c r="P200" s="280"/>
      <c r="Q200" s="280"/>
      <c r="R200" s="279"/>
      <c r="S200" s="282"/>
      <c r="T200" s="280"/>
      <c r="U200" s="280"/>
      <c r="V200" s="279"/>
    </row>
    <row r="201" spans="1:22" ht="12.75">
      <c r="A201" s="277">
        <f t="shared" si="26"/>
        <v>193</v>
      </c>
      <c r="B201" s="189" t="s">
        <v>512</v>
      </c>
      <c r="C201" s="158">
        <f t="shared" si="31"/>
        <v>0</v>
      </c>
      <c r="D201" s="165">
        <f t="shared" si="31"/>
        <v>0</v>
      </c>
      <c r="E201" s="171"/>
      <c r="F201" s="174"/>
      <c r="G201" s="169"/>
      <c r="H201" s="283"/>
      <c r="I201" s="280"/>
      <c r="J201" s="281"/>
      <c r="K201" s="282">
        <f>L201+N201</f>
        <v>0</v>
      </c>
      <c r="L201" s="280"/>
      <c r="M201" s="280"/>
      <c r="N201" s="279"/>
      <c r="O201" s="282"/>
      <c r="P201" s="280"/>
      <c r="Q201" s="280"/>
      <c r="R201" s="279"/>
      <c r="S201" s="282"/>
      <c r="T201" s="280"/>
      <c r="U201" s="280"/>
      <c r="V201" s="279"/>
    </row>
    <row r="202" spans="1:22" ht="12.75">
      <c r="A202" s="277">
        <f t="shared" si="26"/>
        <v>194</v>
      </c>
      <c r="B202" s="189" t="s">
        <v>513</v>
      </c>
      <c r="C202" s="158">
        <f t="shared" si="31"/>
        <v>0</v>
      </c>
      <c r="D202" s="280">
        <f t="shared" si="31"/>
        <v>0</v>
      </c>
      <c r="E202" s="280"/>
      <c r="F202" s="279"/>
      <c r="G202" s="286">
        <f t="shared" si="29"/>
        <v>0</v>
      </c>
      <c r="H202" s="281"/>
      <c r="I202" s="280"/>
      <c r="J202" s="281"/>
      <c r="K202" s="282"/>
      <c r="L202" s="280"/>
      <c r="M202" s="280"/>
      <c r="N202" s="279"/>
      <c r="O202" s="282"/>
      <c r="P202" s="280"/>
      <c r="Q202" s="280"/>
      <c r="R202" s="279"/>
      <c r="S202" s="282"/>
      <c r="T202" s="280"/>
      <c r="U202" s="280"/>
      <c r="V202" s="279"/>
    </row>
    <row r="203" spans="1:22" ht="12.75">
      <c r="A203" s="277">
        <v>195</v>
      </c>
      <c r="B203" s="168" t="s">
        <v>436</v>
      </c>
      <c r="C203" s="173">
        <f t="shared" si="31"/>
        <v>0</v>
      </c>
      <c r="D203" s="171">
        <f t="shared" si="31"/>
        <v>0</v>
      </c>
      <c r="E203" s="171"/>
      <c r="F203" s="174"/>
      <c r="G203" s="283">
        <f t="shared" si="29"/>
        <v>0</v>
      </c>
      <c r="H203" s="171">
        <f>H204+H205</f>
        <v>0</v>
      </c>
      <c r="I203" s="280"/>
      <c r="J203" s="281"/>
      <c r="K203" s="282"/>
      <c r="L203" s="280"/>
      <c r="M203" s="280"/>
      <c r="N203" s="279"/>
      <c r="O203" s="282"/>
      <c r="P203" s="280"/>
      <c r="Q203" s="280"/>
      <c r="R203" s="279"/>
      <c r="S203" s="184"/>
      <c r="T203" s="171"/>
      <c r="U203" s="280"/>
      <c r="V203" s="279"/>
    </row>
    <row r="204" spans="1:22" ht="25.5">
      <c r="A204" s="277">
        <f t="shared" si="26"/>
        <v>196</v>
      </c>
      <c r="B204" s="290" t="s">
        <v>514</v>
      </c>
      <c r="C204" s="158">
        <f t="shared" si="31"/>
        <v>0</v>
      </c>
      <c r="D204" s="165">
        <f t="shared" si="31"/>
        <v>0</v>
      </c>
      <c r="E204" s="210"/>
      <c r="F204" s="211"/>
      <c r="G204" s="156">
        <f t="shared" si="29"/>
        <v>0</v>
      </c>
      <c r="H204" s="358"/>
      <c r="I204" s="327"/>
      <c r="J204" s="346"/>
      <c r="K204" s="326"/>
      <c r="L204" s="327"/>
      <c r="M204" s="327"/>
      <c r="N204" s="328"/>
      <c r="O204" s="326"/>
      <c r="P204" s="327"/>
      <c r="Q204" s="327"/>
      <c r="R204" s="328"/>
      <c r="S204" s="326"/>
      <c r="T204" s="327"/>
      <c r="U204" s="327"/>
      <c r="V204" s="328"/>
    </row>
    <row r="205" spans="1:22" ht="12.75">
      <c r="A205" s="277">
        <f t="shared" si="26"/>
        <v>197</v>
      </c>
      <c r="B205" s="168" t="s">
        <v>515</v>
      </c>
      <c r="C205" s="158">
        <f t="shared" si="31"/>
        <v>0</v>
      </c>
      <c r="D205" s="165">
        <f t="shared" si="31"/>
        <v>0</v>
      </c>
      <c r="E205" s="204"/>
      <c r="F205" s="207"/>
      <c r="G205" s="286">
        <f t="shared" si="29"/>
        <v>0</v>
      </c>
      <c r="H205" s="210"/>
      <c r="I205" s="327"/>
      <c r="J205" s="346"/>
      <c r="K205" s="326"/>
      <c r="L205" s="327"/>
      <c r="M205" s="327"/>
      <c r="N205" s="328"/>
      <c r="O205" s="326"/>
      <c r="P205" s="327"/>
      <c r="Q205" s="327"/>
      <c r="R205" s="328"/>
      <c r="S205" s="165"/>
      <c r="T205" s="327"/>
      <c r="U205" s="327"/>
      <c r="V205" s="328"/>
    </row>
    <row r="206" spans="1:22" ht="12.75">
      <c r="A206" s="277">
        <v>198</v>
      </c>
      <c r="B206" s="168" t="s">
        <v>256</v>
      </c>
      <c r="C206" s="173">
        <f t="shared" si="31"/>
        <v>0</v>
      </c>
      <c r="D206" s="171">
        <f t="shared" si="31"/>
        <v>0</v>
      </c>
      <c r="E206" s="204"/>
      <c r="F206" s="207"/>
      <c r="G206" s="169">
        <f t="shared" si="29"/>
        <v>0</v>
      </c>
      <c r="H206" s="204">
        <f>H207</f>
        <v>0</v>
      </c>
      <c r="I206" s="327"/>
      <c r="J206" s="359"/>
      <c r="K206" s="360"/>
      <c r="L206" s="327"/>
      <c r="M206" s="327"/>
      <c r="N206" s="361"/>
      <c r="O206" s="326"/>
      <c r="P206" s="327"/>
      <c r="Q206" s="327"/>
      <c r="R206" s="361"/>
      <c r="S206" s="360"/>
      <c r="T206" s="327"/>
      <c r="U206" s="327"/>
      <c r="V206" s="361"/>
    </row>
    <row r="207" spans="1:22" ht="13.5" thickBot="1">
      <c r="A207" s="306">
        <v>199</v>
      </c>
      <c r="B207" s="322" t="s">
        <v>516</v>
      </c>
      <c r="C207" s="209">
        <f t="shared" si="31"/>
        <v>0</v>
      </c>
      <c r="D207" s="210">
        <f t="shared" si="31"/>
        <v>0</v>
      </c>
      <c r="E207" s="204"/>
      <c r="F207" s="207"/>
      <c r="G207" s="345">
        <f t="shared" si="29"/>
        <v>0</v>
      </c>
      <c r="H207" s="210"/>
      <c r="I207" s="327"/>
      <c r="J207" s="359"/>
      <c r="K207" s="360"/>
      <c r="L207" s="327"/>
      <c r="M207" s="327"/>
      <c r="N207" s="361"/>
      <c r="O207" s="326"/>
      <c r="P207" s="327"/>
      <c r="Q207" s="327"/>
      <c r="R207" s="361"/>
      <c r="S207" s="360"/>
      <c r="T207" s="327"/>
      <c r="U207" s="327"/>
      <c r="V207" s="361"/>
    </row>
    <row r="208" spans="1:22" ht="13.5" thickBot="1">
      <c r="A208" s="257">
        <v>200</v>
      </c>
      <c r="B208" s="362" t="s">
        <v>517</v>
      </c>
      <c r="C208" s="312">
        <f t="shared" si="31"/>
        <v>12693.383999999998</v>
      </c>
      <c r="D208" s="313">
        <f t="shared" si="31"/>
        <v>12681.564999999999</v>
      </c>
      <c r="E208" s="244">
        <f>I208+M208+Q208+U208</f>
        <v>8236.387999999997</v>
      </c>
      <c r="F208" s="247">
        <f>J208+N208+R208+V208</f>
        <v>11.819</v>
      </c>
      <c r="G208" s="313">
        <f>G9+G44+G99+G140+G175+G197</f>
        <v>5817.796</v>
      </c>
      <c r="H208" s="313">
        <f>H9+H44+H99+H140+H175+H197</f>
        <v>5807.977000000001</v>
      </c>
      <c r="I208" s="244">
        <f>I9+I44+I99+I140+I175+I197</f>
        <v>3611.0589999999993</v>
      </c>
      <c r="J208" s="313">
        <f>J9+J44+J99+J140+J175+J197</f>
        <v>9.819</v>
      </c>
      <c r="K208" s="250">
        <f>K9+K44+K99+K140+K175+K197</f>
        <v>239.86199999999997</v>
      </c>
      <c r="L208" s="244">
        <f>L9+L44+L140+L175+L197</f>
        <v>239.86199999999997</v>
      </c>
      <c r="M208" s="244">
        <f>M9+M44+M140+M175+M197</f>
        <v>82.593</v>
      </c>
      <c r="N208" s="261">
        <f>N9+N44+N99+N140+N175+N197</f>
        <v>0</v>
      </c>
      <c r="O208" s="259">
        <f>O9+O44+O99+O140+O175+O197</f>
        <v>6048.399999999998</v>
      </c>
      <c r="P208" s="244">
        <f>P9+P44+P99+P140+P175+P197</f>
        <v>6048.399999999998</v>
      </c>
      <c r="Q208" s="244">
        <f>Q9+Q44+Q99+Q140+Q175+Q197</f>
        <v>4518.932999999998</v>
      </c>
      <c r="R208" s="244"/>
      <c r="S208" s="252">
        <f>S9+S44+S99+S140+S175+S197</f>
        <v>587.326</v>
      </c>
      <c r="T208" s="313">
        <f>T9+T44+T99+T140+T175+T197</f>
        <v>585.326</v>
      </c>
      <c r="U208" s="313">
        <f>U9+U44+U99+U140+U175+U197</f>
        <v>23.803000000000004</v>
      </c>
      <c r="V208" s="251">
        <f>V9+V20+SUM(V34:V43)+V44+V99+V140+V175+V197</f>
        <v>2</v>
      </c>
    </row>
    <row r="211" ht="12.75">
      <c r="B211" s="14" t="s">
        <v>416</v>
      </c>
    </row>
    <row r="212" ht="12.75">
      <c r="B212" s="14" t="s">
        <v>550</v>
      </c>
    </row>
    <row r="213" ht="12.75">
      <c r="B213" s="253" t="s">
        <v>545</v>
      </c>
    </row>
    <row r="214" ht="12.75">
      <c r="B214" s="14" t="s">
        <v>417</v>
      </c>
    </row>
  </sheetData>
  <sheetProtection/>
  <mergeCells count="24">
    <mergeCell ref="A6:A8"/>
    <mergeCell ref="B6:B8"/>
    <mergeCell ref="C6:C8"/>
    <mergeCell ref="D6:F6"/>
    <mergeCell ref="G6:G8"/>
    <mergeCell ref="H6:J6"/>
    <mergeCell ref="D7:E7"/>
    <mergeCell ref="F7:F8"/>
    <mergeCell ref="S6:S8"/>
    <mergeCell ref="T6:V6"/>
    <mergeCell ref="T7:U7"/>
    <mergeCell ref="V7:V8"/>
    <mergeCell ref="C3:J3"/>
    <mergeCell ref="C4:I4"/>
    <mergeCell ref="H7:I7"/>
    <mergeCell ref="J7:J8"/>
    <mergeCell ref="L7:M7"/>
    <mergeCell ref="N7:N8"/>
    <mergeCell ref="P7:Q7"/>
    <mergeCell ref="R7:R8"/>
    <mergeCell ref="K6:K8"/>
    <mergeCell ref="L6:N6"/>
    <mergeCell ref="O6:O8"/>
    <mergeCell ref="P6:R6"/>
  </mergeCells>
  <printOptions/>
  <pageMargins left="0.35433070866141736" right="0" top="0.7874015748031497" bottom="0.1968503937007874" header="0.5118110236220472" footer="0.5118110236220472"/>
  <pageSetup fitToHeight="0" fitToWidth="1" horizontalDpi="600" verticalDpi="600" orientation="landscape" paperSize="9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W220"/>
  <sheetViews>
    <sheetView zoomScalePageLayoutView="0" workbookViewId="0" topLeftCell="A115">
      <selection activeCell="Y129" sqref="Y129"/>
    </sheetView>
  </sheetViews>
  <sheetFormatPr defaultColWidth="9.140625" defaultRowHeight="12.75"/>
  <cols>
    <col min="1" max="1" width="4.140625" style="0" customWidth="1"/>
    <col min="2" max="2" width="41.7109375" style="0" customWidth="1"/>
    <col min="3" max="3" width="9.57421875" style="0" customWidth="1"/>
    <col min="4" max="4" width="10.140625" style="0" customWidth="1"/>
    <col min="5" max="5" width="11.28125" style="0" customWidth="1"/>
    <col min="6" max="7" width="9.8515625" style="0" customWidth="1"/>
    <col min="8" max="8" width="10.140625" style="0" customWidth="1"/>
  </cols>
  <sheetData>
    <row r="3" spans="1:23" ht="12.75">
      <c r="A3" s="544"/>
      <c r="B3" s="544"/>
      <c r="C3" s="544"/>
      <c r="D3" s="544"/>
      <c r="E3" s="544"/>
      <c r="F3" s="544"/>
      <c r="G3" s="544"/>
      <c r="H3" s="544"/>
      <c r="I3" s="544"/>
      <c r="J3" s="544"/>
      <c r="K3" s="544"/>
      <c r="L3" s="544"/>
      <c r="M3" s="544"/>
      <c r="N3" s="544"/>
      <c r="O3" s="544"/>
      <c r="P3" s="544"/>
      <c r="Q3" s="544"/>
      <c r="R3" s="543" t="s">
        <v>172</v>
      </c>
      <c r="S3" s="544"/>
      <c r="T3" s="544"/>
      <c r="U3" s="544"/>
      <c r="V3" s="544"/>
      <c r="W3" s="544"/>
    </row>
    <row r="4" spans="1:23" ht="12.75">
      <c r="A4" s="544"/>
      <c r="B4" s="544"/>
      <c r="C4" s="782" t="s">
        <v>546</v>
      </c>
      <c r="D4" s="782"/>
      <c r="E4" s="782"/>
      <c r="F4" s="782"/>
      <c r="G4" s="782"/>
      <c r="H4" s="782"/>
      <c r="I4" s="782"/>
      <c r="J4" s="782"/>
      <c r="K4" s="544"/>
      <c r="L4" s="544"/>
      <c r="M4" s="544"/>
      <c r="N4" s="544"/>
      <c r="O4" s="544"/>
      <c r="P4" s="543"/>
      <c r="Q4" s="544"/>
      <c r="R4" s="543" t="s">
        <v>547</v>
      </c>
      <c r="S4" s="541"/>
      <c r="T4" s="541"/>
      <c r="U4" s="542"/>
      <c r="V4" s="542"/>
      <c r="W4" s="544"/>
    </row>
    <row r="5" spans="1:23" ht="12.75">
      <c r="A5" s="544"/>
      <c r="B5" s="545"/>
      <c r="C5" s="782" t="s">
        <v>418</v>
      </c>
      <c r="D5" s="782"/>
      <c r="E5" s="782"/>
      <c r="F5" s="782"/>
      <c r="G5" s="782"/>
      <c r="H5" s="782"/>
      <c r="I5" s="782"/>
      <c r="J5" s="544"/>
      <c r="K5" s="544"/>
      <c r="L5" s="544"/>
      <c r="M5" s="544"/>
      <c r="N5" s="544"/>
      <c r="O5" s="544"/>
      <c r="P5" s="543"/>
      <c r="Q5" s="541"/>
      <c r="R5" s="543" t="s">
        <v>419</v>
      </c>
      <c r="S5" s="544"/>
      <c r="T5" s="544"/>
      <c r="U5" s="544"/>
      <c r="V5" s="544"/>
      <c r="W5" s="544"/>
    </row>
    <row r="6" spans="1:23" ht="13.5" thickBot="1">
      <c r="A6" s="544"/>
      <c r="B6" s="544"/>
      <c r="C6" s="544"/>
      <c r="D6" s="544"/>
      <c r="E6" s="544"/>
      <c r="F6" s="544"/>
      <c r="G6" s="544"/>
      <c r="H6" s="544"/>
      <c r="I6" s="544"/>
      <c r="J6" s="544"/>
      <c r="K6" s="544"/>
      <c r="L6" s="544"/>
      <c r="M6" s="544"/>
      <c r="N6" s="544"/>
      <c r="O6" s="544"/>
      <c r="P6" s="543"/>
      <c r="Q6" s="544"/>
      <c r="R6" s="544"/>
      <c r="S6" s="544"/>
      <c r="T6" s="546" t="s">
        <v>420</v>
      </c>
      <c r="U6" s="544"/>
      <c r="V6" s="544"/>
      <c r="W6" s="544"/>
    </row>
    <row r="7" spans="1:23" ht="12.75">
      <c r="A7" s="767"/>
      <c r="B7" s="769" t="s">
        <v>307</v>
      </c>
      <c r="C7" s="771" t="s">
        <v>308</v>
      </c>
      <c r="D7" s="773" t="s">
        <v>309</v>
      </c>
      <c r="E7" s="774"/>
      <c r="F7" s="775"/>
      <c r="G7" s="771" t="s">
        <v>310</v>
      </c>
      <c r="H7" s="773" t="s">
        <v>309</v>
      </c>
      <c r="I7" s="774"/>
      <c r="J7" s="774"/>
      <c r="K7" s="780" t="s">
        <v>548</v>
      </c>
      <c r="L7" s="773" t="s">
        <v>309</v>
      </c>
      <c r="M7" s="774"/>
      <c r="N7" s="775"/>
      <c r="O7" s="780" t="s">
        <v>311</v>
      </c>
      <c r="P7" s="773" t="s">
        <v>309</v>
      </c>
      <c r="Q7" s="774"/>
      <c r="R7" s="775"/>
      <c r="S7" s="780" t="s">
        <v>312</v>
      </c>
      <c r="T7" s="773" t="s">
        <v>309</v>
      </c>
      <c r="U7" s="774"/>
      <c r="V7" s="775"/>
      <c r="W7" s="544"/>
    </row>
    <row r="8" spans="1:23" ht="12.75">
      <c r="A8" s="768"/>
      <c r="B8" s="770"/>
      <c r="C8" s="772"/>
      <c r="D8" s="776" t="s">
        <v>313</v>
      </c>
      <c r="E8" s="777"/>
      <c r="F8" s="778" t="s">
        <v>314</v>
      </c>
      <c r="G8" s="772"/>
      <c r="H8" s="776" t="s">
        <v>313</v>
      </c>
      <c r="I8" s="777"/>
      <c r="J8" s="783" t="s">
        <v>314</v>
      </c>
      <c r="K8" s="781"/>
      <c r="L8" s="776" t="s">
        <v>313</v>
      </c>
      <c r="M8" s="777"/>
      <c r="N8" s="778" t="s">
        <v>314</v>
      </c>
      <c r="O8" s="781"/>
      <c r="P8" s="776" t="s">
        <v>313</v>
      </c>
      <c r="Q8" s="777"/>
      <c r="R8" s="778" t="s">
        <v>314</v>
      </c>
      <c r="S8" s="781"/>
      <c r="T8" s="776" t="s">
        <v>313</v>
      </c>
      <c r="U8" s="777"/>
      <c r="V8" s="778" t="s">
        <v>314</v>
      </c>
      <c r="W8" s="544"/>
    </row>
    <row r="9" spans="1:23" ht="48.75" thickBot="1">
      <c r="A9" s="768"/>
      <c r="B9" s="770"/>
      <c r="C9" s="772"/>
      <c r="D9" s="547" t="s">
        <v>308</v>
      </c>
      <c r="E9" s="548" t="s">
        <v>315</v>
      </c>
      <c r="F9" s="779"/>
      <c r="G9" s="772"/>
      <c r="H9" s="547" t="s">
        <v>308</v>
      </c>
      <c r="I9" s="548" t="s">
        <v>315</v>
      </c>
      <c r="J9" s="784"/>
      <c r="K9" s="781"/>
      <c r="L9" s="547" t="s">
        <v>308</v>
      </c>
      <c r="M9" s="548" t="s">
        <v>315</v>
      </c>
      <c r="N9" s="779"/>
      <c r="O9" s="781"/>
      <c r="P9" s="547" t="s">
        <v>308</v>
      </c>
      <c r="Q9" s="548" t="s">
        <v>315</v>
      </c>
      <c r="R9" s="779"/>
      <c r="S9" s="781"/>
      <c r="T9" s="547" t="s">
        <v>308</v>
      </c>
      <c r="U9" s="548" t="s">
        <v>315</v>
      </c>
      <c r="V9" s="779"/>
      <c r="W9" s="544"/>
    </row>
    <row r="10" spans="1:23" ht="34.5" customHeight="1" thickBot="1">
      <c r="A10" s="549">
        <v>1</v>
      </c>
      <c r="B10" s="550" t="s">
        <v>421</v>
      </c>
      <c r="C10" s="551">
        <f>G10+K10+O10+S10</f>
        <v>3797.572</v>
      </c>
      <c r="D10" s="552">
        <f>H10+L10+P10+T10</f>
        <v>3771.572</v>
      </c>
      <c r="E10" s="552">
        <f>I10+M10+Q10+U10</f>
        <v>2463.609</v>
      </c>
      <c r="F10" s="551">
        <f>J10+N10+R10+V10</f>
        <v>26</v>
      </c>
      <c r="G10" s="553">
        <f>G14+G20+G21+G23+G28+G31+SUM(G34:G45)+G26+G11-G35</f>
        <v>2621.335</v>
      </c>
      <c r="H10" s="552">
        <f>H14+H20+H21+H23+H28+H31+SUM(H34:H45)+H26+H11</f>
        <v>2595.335</v>
      </c>
      <c r="I10" s="552">
        <f>I14+I20+I21+I23+I28+I31+SUM(I34:I45)+I26+I11</f>
        <v>1680.5520000000001</v>
      </c>
      <c r="J10" s="554">
        <f>J14+J20+J21+J23+J28+J31+J34</f>
        <v>26</v>
      </c>
      <c r="K10" s="553">
        <f>K14+K20+K21+K23+K28+K31+SUM(K34:K45)+K26+K11</f>
        <v>1144.799</v>
      </c>
      <c r="L10" s="552">
        <f>L14+L20+L21+L23+L28+L31+SUM(L34:L45)+L26+L11</f>
        <v>1144.799</v>
      </c>
      <c r="M10" s="555">
        <f>M14+M20+M21+M23+M28+M31+SUM(M34:M45)+M26+M11</f>
        <v>783.0569999999998</v>
      </c>
      <c r="N10" s="556"/>
      <c r="O10" s="557"/>
      <c r="P10" s="552"/>
      <c r="Q10" s="552"/>
      <c r="R10" s="556"/>
      <c r="S10" s="557">
        <f>S14+S20+S21+S23+S28+S31+SUM(S34:S45)+S26+S11</f>
        <v>31.438000000000002</v>
      </c>
      <c r="T10" s="552">
        <f>T23+SUM(T36:T45)</f>
        <v>31.438000000000002</v>
      </c>
      <c r="U10" s="552">
        <f>U23+SUM(U36:U45)</f>
        <v>0</v>
      </c>
      <c r="V10" s="556"/>
      <c r="W10" s="544"/>
    </row>
    <row r="11" spans="1:23" ht="14.25" customHeight="1">
      <c r="A11" s="558">
        <v>2</v>
      </c>
      <c r="B11" s="559" t="s">
        <v>316</v>
      </c>
      <c r="C11" s="560">
        <f aca="true" t="shared" si="0" ref="C11:E13">G11+K11+O11+S11</f>
        <v>145.294</v>
      </c>
      <c r="D11" s="560">
        <f t="shared" si="0"/>
        <v>145.294</v>
      </c>
      <c r="E11" s="560">
        <f t="shared" si="0"/>
        <v>64.104</v>
      </c>
      <c r="F11" s="561"/>
      <c r="G11" s="562">
        <f>G12+G13</f>
        <v>145.294</v>
      </c>
      <c r="H11" s="563">
        <f>H12+H13</f>
        <v>145.294</v>
      </c>
      <c r="I11" s="563">
        <f>I12+I13</f>
        <v>64.104</v>
      </c>
      <c r="J11" s="564"/>
      <c r="K11" s="560"/>
      <c r="L11" s="565"/>
      <c r="M11" s="565"/>
      <c r="N11" s="566"/>
      <c r="O11" s="567"/>
      <c r="P11" s="565"/>
      <c r="Q11" s="565"/>
      <c r="R11" s="568"/>
      <c r="S11" s="567"/>
      <c r="T11" s="565"/>
      <c r="U11" s="565"/>
      <c r="V11" s="568"/>
      <c r="W11" s="544"/>
    </row>
    <row r="12" spans="1:23" ht="18" customHeight="1">
      <c r="A12" s="558">
        <v>3</v>
      </c>
      <c r="B12" s="569" t="s">
        <v>317</v>
      </c>
      <c r="C12" s="570">
        <f t="shared" si="0"/>
        <v>87.099</v>
      </c>
      <c r="D12" s="570">
        <f t="shared" si="0"/>
        <v>87.099</v>
      </c>
      <c r="E12" s="570">
        <f t="shared" si="0"/>
        <v>59.694</v>
      </c>
      <c r="F12" s="571"/>
      <c r="G12" s="572">
        <f>H12+J12</f>
        <v>87.099</v>
      </c>
      <c r="H12" s="573">
        <v>87.099</v>
      </c>
      <c r="I12" s="573">
        <v>59.694</v>
      </c>
      <c r="J12" s="568"/>
      <c r="K12" s="574"/>
      <c r="L12" s="565"/>
      <c r="M12" s="565"/>
      <c r="N12" s="574"/>
      <c r="O12" s="575"/>
      <c r="P12" s="565"/>
      <c r="Q12" s="565"/>
      <c r="R12" s="576"/>
      <c r="S12" s="575"/>
      <c r="T12" s="565"/>
      <c r="U12" s="565"/>
      <c r="V12" s="576"/>
      <c r="W12" s="544"/>
    </row>
    <row r="13" spans="1:23" ht="12.75">
      <c r="A13" s="558">
        <v>4</v>
      </c>
      <c r="B13" s="577" t="s">
        <v>318</v>
      </c>
      <c r="C13" s="570">
        <f t="shared" si="0"/>
        <v>58.195</v>
      </c>
      <c r="D13" s="570">
        <f t="shared" si="0"/>
        <v>58.195</v>
      </c>
      <c r="E13" s="578">
        <f t="shared" si="0"/>
        <v>4.41</v>
      </c>
      <c r="F13" s="571"/>
      <c r="G13" s="572">
        <f>H13+J13</f>
        <v>58.195</v>
      </c>
      <c r="H13" s="579">
        <v>58.195</v>
      </c>
      <c r="I13" s="573">
        <v>4.41</v>
      </c>
      <c r="J13" s="568"/>
      <c r="K13" s="574"/>
      <c r="L13" s="565"/>
      <c r="M13" s="565"/>
      <c r="N13" s="574"/>
      <c r="O13" s="575"/>
      <c r="P13" s="565"/>
      <c r="Q13" s="565"/>
      <c r="R13" s="576"/>
      <c r="S13" s="575"/>
      <c r="T13" s="565"/>
      <c r="U13" s="565"/>
      <c r="V13" s="576"/>
      <c r="W13" s="544"/>
    </row>
    <row r="14" spans="1:23" ht="12.75">
      <c r="A14" s="558">
        <v>5</v>
      </c>
      <c r="B14" s="580" t="s">
        <v>422</v>
      </c>
      <c r="C14" s="560">
        <f aca="true" t="shared" si="1" ref="C14:C47">G14+K14+O14+S14</f>
        <v>1961.581</v>
      </c>
      <c r="D14" s="565">
        <f>SUM(D15:D17)</f>
        <v>1934.581</v>
      </c>
      <c r="E14" s="565">
        <f>SUM(E15:E17)</f>
        <v>1304.4640000000002</v>
      </c>
      <c r="F14" s="566">
        <f>SUM(F15:F17)</f>
        <v>12</v>
      </c>
      <c r="G14" s="567">
        <f>SUM(G15:G19)</f>
        <v>1662.724</v>
      </c>
      <c r="H14" s="565">
        <f>SUM(H15:H19)</f>
        <v>1650.724</v>
      </c>
      <c r="I14" s="565">
        <f>SUM(I15:I17)</f>
        <v>1117.804</v>
      </c>
      <c r="J14" s="568">
        <f>SUM(J15:J17)</f>
        <v>12</v>
      </c>
      <c r="K14" s="574">
        <f>K15+K16+K17</f>
        <v>298.857</v>
      </c>
      <c r="L14" s="581">
        <f>L15+L16+L17</f>
        <v>298.857</v>
      </c>
      <c r="M14" s="581">
        <f>M15+M16+M17</f>
        <v>186.66</v>
      </c>
      <c r="N14" s="574"/>
      <c r="O14" s="575"/>
      <c r="P14" s="565"/>
      <c r="Q14" s="565"/>
      <c r="R14" s="576"/>
      <c r="S14" s="575"/>
      <c r="T14" s="565"/>
      <c r="U14" s="565"/>
      <c r="V14" s="576"/>
      <c r="W14" s="544"/>
    </row>
    <row r="15" spans="1:23" ht="12.75">
      <c r="A15" s="582">
        <f>+A14+1</f>
        <v>6</v>
      </c>
      <c r="B15" s="583" t="s">
        <v>423</v>
      </c>
      <c r="C15" s="570">
        <f t="shared" si="1"/>
        <v>1875.581</v>
      </c>
      <c r="D15" s="578">
        <f>H15+L15+P15+T15</f>
        <v>1863.581</v>
      </c>
      <c r="E15" s="578">
        <f>I15+M15+Q15+U15</f>
        <v>1304.4640000000002</v>
      </c>
      <c r="F15" s="578">
        <f>J15+N15+R15+V15</f>
        <v>12</v>
      </c>
      <c r="G15" s="572">
        <f aca="true" t="shared" si="2" ref="G15:G20">H15+J15</f>
        <v>1576.724</v>
      </c>
      <c r="H15" s="578">
        <v>1564.724</v>
      </c>
      <c r="I15" s="584">
        <v>1117.804</v>
      </c>
      <c r="J15" s="585">
        <v>12</v>
      </c>
      <c r="K15" s="570">
        <f>L15+N15</f>
        <v>298.857</v>
      </c>
      <c r="L15" s="586">
        <v>298.857</v>
      </c>
      <c r="M15" s="584">
        <v>186.66</v>
      </c>
      <c r="N15" s="587"/>
      <c r="O15" s="588"/>
      <c r="P15" s="586"/>
      <c r="Q15" s="586"/>
      <c r="R15" s="585"/>
      <c r="S15" s="572"/>
      <c r="T15" s="586"/>
      <c r="U15" s="586"/>
      <c r="V15" s="585"/>
      <c r="W15" s="544"/>
    </row>
    <row r="16" spans="1:23" ht="12.75">
      <c r="A16" s="582">
        <v>7</v>
      </c>
      <c r="B16" s="583" t="s">
        <v>424</v>
      </c>
      <c r="C16" s="570">
        <f t="shared" si="1"/>
        <v>1</v>
      </c>
      <c r="D16" s="586">
        <f aca="true" t="shared" si="3" ref="D16:D34">H16+L16+P16+T16</f>
        <v>1</v>
      </c>
      <c r="E16" s="586"/>
      <c r="F16" s="566"/>
      <c r="G16" s="572">
        <f t="shared" si="2"/>
        <v>1</v>
      </c>
      <c r="H16" s="586">
        <v>1</v>
      </c>
      <c r="I16" s="586"/>
      <c r="J16" s="585"/>
      <c r="K16" s="589"/>
      <c r="L16" s="586"/>
      <c r="M16" s="586"/>
      <c r="N16" s="587"/>
      <c r="O16" s="588"/>
      <c r="P16" s="586"/>
      <c r="Q16" s="586"/>
      <c r="R16" s="585"/>
      <c r="S16" s="588"/>
      <c r="T16" s="586"/>
      <c r="U16" s="586"/>
      <c r="V16" s="585"/>
      <c r="W16" s="544"/>
    </row>
    <row r="17" spans="1:23" ht="12.75">
      <c r="A17" s="582">
        <f>+A16+1</f>
        <v>8</v>
      </c>
      <c r="B17" s="583" t="s">
        <v>425</v>
      </c>
      <c r="C17" s="570">
        <f t="shared" si="1"/>
        <v>70</v>
      </c>
      <c r="D17" s="586">
        <f t="shared" si="3"/>
        <v>70</v>
      </c>
      <c r="E17" s="586"/>
      <c r="F17" s="566"/>
      <c r="G17" s="572">
        <f t="shared" si="2"/>
        <v>70</v>
      </c>
      <c r="H17" s="586">
        <v>70</v>
      </c>
      <c r="I17" s="586"/>
      <c r="J17" s="585"/>
      <c r="K17" s="589"/>
      <c r="L17" s="586"/>
      <c r="M17" s="586"/>
      <c r="N17" s="587"/>
      <c r="O17" s="588"/>
      <c r="P17" s="586"/>
      <c r="Q17" s="586"/>
      <c r="R17" s="585"/>
      <c r="S17" s="588"/>
      <c r="T17" s="586"/>
      <c r="U17" s="586"/>
      <c r="V17" s="585"/>
      <c r="W17" s="544"/>
    </row>
    <row r="18" spans="1:23" ht="12.75">
      <c r="A18" s="582">
        <v>9</v>
      </c>
      <c r="B18" s="583" t="s">
        <v>662</v>
      </c>
      <c r="C18" s="570">
        <f t="shared" si="1"/>
        <v>5</v>
      </c>
      <c r="D18" s="586">
        <f t="shared" si="3"/>
        <v>5</v>
      </c>
      <c r="E18" s="586"/>
      <c r="F18" s="566"/>
      <c r="G18" s="572">
        <f t="shared" si="2"/>
        <v>5</v>
      </c>
      <c r="H18" s="586">
        <v>5</v>
      </c>
      <c r="I18" s="586"/>
      <c r="J18" s="585"/>
      <c r="K18" s="589"/>
      <c r="L18" s="586"/>
      <c r="M18" s="586"/>
      <c r="N18" s="587"/>
      <c r="O18" s="588"/>
      <c r="P18" s="586"/>
      <c r="Q18" s="586"/>
      <c r="R18" s="585"/>
      <c r="S18" s="588"/>
      <c r="T18" s="586"/>
      <c r="U18" s="586"/>
      <c r="V18" s="585"/>
      <c r="W18" s="544"/>
    </row>
    <row r="19" spans="1:23" ht="12.75">
      <c r="A19" s="582">
        <v>10</v>
      </c>
      <c r="B19" s="583" t="s">
        <v>663</v>
      </c>
      <c r="C19" s="570">
        <f t="shared" si="1"/>
        <v>10</v>
      </c>
      <c r="D19" s="586">
        <f t="shared" si="3"/>
        <v>10</v>
      </c>
      <c r="E19" s="586"/>
      <c r="F19" s="566"/>
      <c r="G19" s="572">
        <f t="shared" si="2"/>
        <v>10</v>
      </c>
      <c r="H19" s="586">
        <v>10</v>
      </c>
      <c r="I19" s="586"/>
      <c r="J19" s="585"/>
      <c r="K19" s="589"/>
      <c r="L19" s="586"/>
      <c r="M19" s="586"/>
      <c r="N19" s="587"/>
      <c r="O19" s="588"/>
      <c r="P19" s="586"/>
      <c r="Q19" s="586"/>
      <c r="R19" s="585"/>
      <c r="S19" s="588"/>
      <c r="T19" s="586"/>
      <c r="U19" s="586"/>
      <c r="V19" s="585"/>
      <c r="W19" s="544"/>
    </row>
    <row r="20" spans="1:23" ht="12.75">
      <c r="A20" s="582">
        <v>11</v>
      </c>
      <c r="B20" s="590" t="s">
        <v>426</v>
      </c>
      <c r="C20" s="589">
        <f t="shared" si="1"/>
        <v>38.804</v>
      </c>
      <c r="D20" s="581">
        <f t="shared" si="3"/>
        <v>38.804</v>
      </c>
      <c r="E20" s="581">
        <f>I20+M20+Q20+U20</f>
        <v>28.727</v>
      </c>
      <c r="F20" s="587"/>
      <c r="G20" s="591">
        <f t="shared" si="2"/>
        <v>38.804</v>
      </c>
      <c r="H20" s="581">
        <v>38.804</v>
      </c>
      <c r="I20" s="581">
        <v>28.727</v>
      </c>
      <c r="J20" s="585"/>
      <c r="K20" s="589"/>
      <c r="L20" s="586"/>
      <c r="M20" s="586"/>
      <c r="N20" s="587"/>
      <c r="O20" s="588"/>
      <c r="P20" s="586"/>
      <c r="Q20" s="586"/>
      <c r="R20" s="585"/>
      <c r="S20" s="588"/>
      <c r="T20" s="586"/>
      <c r="U20" s="586"/>
      <c r="V20" s="585"/>
      <c r="W20" s="544"/>
    </row>
    <row r="21" spans="1:23" ht="12.75">
      <c r="A21" s="582">
        <v>12</v>
      </c>
      <c r="B21" s="590" t="s">
        <v>427</v>
      </c>
      <c r="C21" s="589">
        <f t="shared" si="1"/>
        <v>4.5</v>
      </c>
      <c r="D21" s="581">
        <f t="shared" si="3"/>
        <v>4.5</v>
      </c>
      <c r="E21" s="581"/>
      <c r="F21" s="587"/>
      <c r="G21" s="591"/>
      <c r="H21" s="592"/>
      <c r="I21" s="581"/>
      <c r="J21" s="593"/>
      <c r="K21" s="592">
        <f>K22</f>
        <v>4.5</v>
      </c>
      <c r="L21" s="581">
        <f>L22</f>
        <v>4.5</v>
      </c>
      <c r="M21" s="586"/>
      <c r="N21" s="587"/>
      <c r="O21" s="588"/>
      <c r="P21" s="586"/>
      <c r="Q21" s="586"/>
      <c r="R21" s="585"/>
      <c r="S21" s="588"/>
      <c r="T21" s="586"/>
      <c r="U21" s="586"/>
      <c r="V21" s="585"/>
      <c r="W21" s="544"/>
    </row>
    <row r="22" spans="1:23" ht="12.75">
      <c r="A22" s="582">
        <v>13</v>
      </c>
      <c r="B22" s="583" t="s">
        <v>428</v>
      </c>
      <c r="C22" s="570">
        <f t="shared" si="1"/>
        <v>4.5</v>
      </c>
      <c r="D22" s="578">
        <f t="shared" si="3"/>
        <v>4.5</v>
      </c>
      <c r="E22" s="581"/>
      <c r="F22" s="587"/>
      <c r="G22" s="572"/>
      <c r="H22" s="594"/>
      <c r="I22" s="581"/>
      <c r="J22" s="593"/>
      <c r="K22" s="594">
        <f>L22+M22+N22</f>
        <v>4.5</v>
      </c>
      <c r="L22" s="586">
        <v>4.5</v>
      </c>
      <c r="M22" s="586"/>
      <c r="N22" s="587"/>
      <c r="O22" s="588"/>
      <c r="P22" s="586"/>
      <c r="Q22" s="586"/>
      <c r="R22" s="585"/>
      <c r="S22" s="588"/>
      <c r="T22" s="586"/>
      <c r="U22" s="586"/>
      <c r="V22" s="585"/>
      <c r="W22" s="544"/>
    </row>
    <row r="23" spans="1:23" ht="12.75">
      <c r="A23" s="582">
        <v>14</v>
      </c>
      <c r="B23" s="590" t="s">
        <v>256</v>
      </c>
      <c r="C23" s="589">
        <f t="shared" si="1"/>
        <v>38.006</v>
      </c>
      <c r="D23" s="581">
        <f t="shared" si="3"/>
        <v>38.006</v>
      </c>
      <c r="E23" s="581"/>
      <c r="F23" s="595"/>
      <c r="G23" s="596">
        <f>H23+J23</f>
        <v>15</v>
      </c>
      <c r="H23" s="581">
        <f>H24+H25</f>
        <v>15</v>
      </c>
      <c r="I23" s="581"/>
      <c r="J23" s="597"/>
      <c r="K23" s="592"/>
      <c r="L23" s="581"/>
      <c r="M23" s="581"/>
      <c r="N23" s="592"/>
      <c r="O23" s="596"/>
      <c r="P23" s="581"/>
      <c r="Q23" s="581"/>
      <c r="R23" s="597"/>
      <c r="S23" s="596">
        <f>S24+S25</f>
        <v>23.006</v>
      </c>
      <c r="T23" s="581">
        <f>T24+T25</f>
        <v>23.006</v>
      </c>
      <c r="U23" s="581"/>
      <c r="V23" s="598"/>
      <c r="W23" s="544"/>
    </row>
    <row r="24" spans="1:23" ht="12.75">
      <c r="A24" s="582">
        <v>15</v>
      </c>
      <c r="B24" s="583" t="s">
        <v>429</v>
      </c>
      <c r="C24" s="570">
        <f t="shared" si="1"/>
        <v>15</v>
      </c>
      <c r="D24" s="586">
        <f t="shared" si="3"/>
        <v>15</v>
      </c>
      <c r="E24" s="586"/>
      <c r="F24" s="587"/>
      <c r="G24" s="572">
        <f>H24+J24</f>
        <v>15</v>
      </c>
      <c r="H24" s="586">
        <v>15</v>
      </c>
      <c r="I24" s="586"/>
      <c r="J24" s="585"/>
      <c r="K24" s="589"/>
      <c r="L24" s="587"/>
      <c r="M24" s="586"/>
      <c r="N24" s="587"/>
      <c r="O24" s="588"/>
      <c r="P24" s="586"/>
      <c r="Q24" s="586"/>
      <c r="R24" s="585"/>
      <c r="S24" s="588"/>
      <c r="T24" s="586"/>
      <c r="U24" s="586"/>
      <c r="V24" s="585"/>
      <c r="W24" s="544"/>
    </row>
    <row r="25" spans="1:23" ht="15.75">
      <c r="A25" s="582">
        <v>16</v>
      </c>
      <c r="B25" s="583" t="s">
        <v>430</v>
      </c>
      <c r="C25" s="570">
        <f t="shared" si="1"/>
        <v>23.006</v>
      </c>
      <c r="D25" s="586">
        <f t="shared" si="3"/>
        <v>23.006</v>
      </c>
      <c r="E25" s="586"/>
      <c r="F25" s="587"/>
      <c r="G25" s="599"/>
      <c r="H25" s="586"/>
      <c r="I25" s="586"/>
      <c r="J25" s="585"/>
      <c r="K25" s="600"/>
      <c r="L25" s="587"/>
      <c r="M25" s="586"/>
      <c r="N25" s="587"/>
      <c r="O25" s="588"/>
      <c r="P25" s="586"/>
      <c r="Q25" s="586"/>
      <c r="R25" s="585"/>
      <c r="S25" s="572">
        <f>T25+V25</f>
        <v>23.006</v>
      </c>
      <c r="T25" s="586">
        <v>23.006</v>
      </c>
      <c r="U25" s="586"/>
      <c r="V25" s="585"/>
      <c r="W25" s="544"/>
    </row>
    <row r="26" spans="1:23" ht="12.75">
      <c r="A26" s="582">
        <v>17</v>
      </c>
      <c r="B26" s="590" t="s">
        <v>431</v>
      </c>
      <c r="C26" s="589">
        <f t="shared" si="1"/>
        <v>5</v>
      </c>
      <c r="D26" s="581">
        <f t="shared" si="3"/>
        <v>5</v>
      </c>
      <c r="E26" s="581">
        <f>I26+M26+Q26+U26</f>
        <v>3.832</v>
      </c>
      <c r="F26" s="595"/>
      <c r="G26" s="591">
        <f>H26+J26</f>
        <v>5</v>
      </c>
      <c r="H26" s="581">
        <f>H27</f>
        <v>5</v>
      </c>
      <c r="I26" s="581">
        <f>I27</f>
        <v>3.832</v>
      </c>
      <c r="J26" s="593"/>
      <c r="K26" s="601"/>
      <c r="L26" s="587"/>
      <c r="M26" s="586"/>
      <c r="N26" s="587"/>
      <c r="O26" s="588"/>
      <c r="P26" s="586"/>
      <c r="Q26" s="586"/>
      <c r="R26" s="585"/>
      <c r="S26" s="588"/>
      <c r="T26" s="586"/>
      <c r="U26" s="586"/>
      <c r="V26" s="585"/>
      <c r="W26" s="544"/>
    </row>
    <row r="27" spans="1:23" ht="12.75">
      <c r="A27" s="582">
        <v>18</v>
      </c>
      <c r="B27" s="583" t="s">
        <v>432</v>
      </c>
      <c r="C27" s="570">
        <f t="shared" si="1"/>
        <v>5</v>
      </c>
      <c r="D27" s="586">
        <f t="shared" si="3"/>
        <v>5</v>
      </c>
      <c r="E27" s="586">
        <f>I27+M27+Q27+U27</f>
        <v>3.832</v>
      </c>
      <c r="F27" s="587"/>
      <c r="G27" s="572">
        <f>H27+J27</f>
        <v>5</v>
      </c>
      <c r="H27" s="586">
        <v>5</v>
      </c>
      <c r="I27" s="586">
        <v>3.832</v>
      </c>
      <c r="J27" s="593"/>
      <c r="K27" s="601"/>
      <c r="L27" s="587"/>
      <c r="M27" s="586"/>
      <c r="N27" s="587"/>
      <c r="O27" s="588"/>
      <c r="P27" s="586"/>
      <c r="Q27" s="586"/>
      <c r="R27" s="585"/>
      <c r="S27" s="588"/>
      <c r="T27" s="586"/>
      <c r="U27" s="586"/>
      <c r="V27" s="585"/>
      <c r="W27" s="544"/>
    </row>
    <row r="28" spans="1:23" ht="12.75">
      <c r="A28" s="582">
        <v>19</v>
      </c>
      <c r="B28" s="590" t="s">
        <v>433</v>
      </c>
      <c r="C28" s="589">
        <f t="shared" si="1"/>
        <v>68.7</v>
      </c>
      <c r="D28" s="581">
        <f t="shared" si="3"/>
        <v>68.7</v>
      </c>
      <c r="E28" s="581"/>
      <c r="F28" s="595"/>
      <c r="G28" s="596">
        <f>G29+G30</f>
        <v>68.7</v>
      </c>
      <c r="H28" s="581">
        <f>H29+H30</f>
        <v>68.7</v>
      </c>
      <c r="I28" s="581"/>
      <c r="J28" s="597"/>
      <c r="K28" s="601"/>
      <c r="L28" s="586"/>
      <c r="M28" s="586"/>
      <c r="N28" s="587"/>
      <c r="O28" s="588"/>
      <c r="P28" s="586"/>
      <c r="Q28" s="586"/>
      <c r="R28" s="585"/>
      <c r="S28" s="588"/>
      <c r="T28" s="586"/>
      <c r="U28" s="586"/>
      <c r="V28" s="585"/>
      <c r="W28" s="544"/>
    </row>
    <row r="29" spans="1:23" ht="27.75" customHeight="1">
      <c r="A29" s="582">
        <v>20</v>
      </c>
      <c r="B29" s="602" t="s">
        <v>434</v>
      </c>
      <c r="C29" s="570">
        <f t="shared" si="1"/>
        <v>50</v>
      </c>
      <c r="D29" s="586">
        <f t="shared" si="3"/>
        <v>50</v>
      </c>
      <c r="E29" s="586"/>
      <c r="F29" s="587"/>
      <c r="G29" s="603">
        <f>H29+J29</f>
        <v>50</v>
      </c>
      <c r="H29" s="586">
        <v>50</v>
      </c>
      <c r="I29" s="586"/>
      <c r="J29" s="593"/>
      <c r="K29" s="601"/>
      <c r="L29" s="586"/>
      <c r="M29" s="586"/>
      <c r="N29" s="587"/>
      <c r="O29" s="588"/>
      <c r="P29" s="586"/>
      <c r="Q29" s="586"/>
      <c r="R29" s="585"/>
      <c r="S29" s="588"/>
      <c r="T29" s="586"/>
      <c r="U29" s="586"/>
      <c r="V29" s="585"/>
      <c r="W29" s="544"/>
    </row>
    <row r="30" spans="1:23" ht="24" customHeight="1">
      <c r="A30" s="582">
        <v>21</v>
      </c>
      <c r="B30" s="604" t="s">
        <v>435</v>
      </c>
      <c r="C30" s="570">
        <f t="shared" si="1"/>
        <v>18.7</v>
      </c>
      <c r="D30" s="586">
        <f t="shared" si="3"/>
        <v>18.7</v>
      </c>
      <c r="E30" s="586"/>
      <c r="F30" s="587"/>
      <c r="G30" s="603">
        <f>H30+J30</f>
        <v>18.7</v>
      </c>
      <c r="H30" s="586">
        <v>18.7</v>
      </c>
      <c r="I30" s="586"/>
      <c r="J30" s="593"/>
      <c r="K30" s="601"/>
      <c r="L30" s="586"/>
      <c r="M30" s="586"/>
      <c r="N30" s="587"/>
      <c r="O30" s="588"/>
      <c r="P30" s="586"/>
      <c r="Q30" s="586"/>
      <c r="R30" s="585"/>
      <c r="S30" s="588"/>
      <c r="T30" s="586"/>
      <c r="U30" s="586"/>
      <c r="V30" s="585"/>
      <c r="W30" s="544"/>
    </row>
    <row r="31" spans="1:23" ht="12.75">
      <c r="A31" s="582">
        <f>+A30+1</f>
        <v>22</v>
      </c>
      <c r="B31" s="590" t="s">
        <v>436</v>
      </c>
      <c r="C31" s="589">
        <f t="shared" si="1"/>
        <v>2.8</v>
      </c>
      <c r="D31" s="581">
        <f t="shared" si="3"/>
        <v>2.8</v>
      </c>
      <c r="E31" s="586"/>
      <c r="F31" s="587"/>
      <c r="G31" s="596">
        <f>G32+G33</f>
        <v>2.8</v>
      </c>
      <c r="H31" s="581">
        <f>H32+H33</f>
        <v>2.8</v>
      </c>
      <c r="I31" s="586"/>
      <c r="J31" s="593"/>
      <c r="K31" s="601"/>
      <c r="L31" s="586"/>
      <c r="M31" s="586"/>
      <c r="N31" s="587"/>
      <c r="O31" s="588"/>
      <c r="P31" s="586"/>
      <c r="Q31" s="586"/>
      <c r="R31" s="585"/>
      <c r="S31" s="588"/>
      <c r="T31" s="586"/>
      <c r="U31" s="586"/>
      <c r="V31" s="585"/>
      <c r="W31" s="544"/>
    </row>
    <row r="32" spans="1:23" ht="12.75">
      <c r="A32" s="582">
        <f>+A31+1</f>
        <v>23</v>
      </c>
      <c r="B32" s="605" t="s">
        <v>682</v>
      </c>
      <c r="C32" s="570">
        <f t="shared" si="1"/>
        <v>1.4</v>
      </c>
      <c r="D32" s="586">
        <f t="shared" si="3"/>
        <v>1.4</v>
      </c>
      <c r="E32" s="586"/>
      <c r="F32" s="587"/>
      <c r="G32" s="603">
        <f aca="true" t="shared" si="4" ref="G32:G45">H32+J32</f>
        <v>1.4</v>
      </c>
      <c r="H32" s="586">
        <v>1.4</v>
      </c>
      <c r="I32" s="586"/>
      <c r="J32" s="593"/>
      <c r="K32" s="601"/>
      <c r="L32" s="586"/>
      <c r="M32" s="586"/>
      <c r="N32" s="587"/>
      <c r="O32" s="588"/>
      <c r="P32" s="586"/>
      <c r="Q32" s="586"/>
      <c r="R32" s="585"/>
      <c r="S32" s="588"/>
      <c r="T32" s="586"/>
      <c r="U32" s="586"/>
      <c r="V32" s="585"/>
      <c r="W32" s="544"/>
    </row>
    <row r="33" spans="1:23" ht="12.75">
      <c r="A33" s="582">
        <f>+A32+1</f>
        <v>24</v>
      </c>
      <c r="B33" s="583" t="s">
        <v>438</v>
      </c>
      <c r="C33" s="570">
        <f t="shared" si="1"/>
        <v>1.4</v>
      </c>
      <c r="D33" s="586">
        <f t="shared" si="3"/>
        <v>1.4</v>
      </c>
      <c r="E33" s="586"/>
      <c r="F33" s="587"/>
      <c r="G33" s="603">
        <f t="shared" si="4"/>
        <v>1.4</v>
      </c>
      <c r="H33" s="586">
        <v>1.4</v>
      </c>
      <c r="I33" s="586"/>
      <c r="J33" s="593"/>
      <c r="K33" s="601"/>
      <c r="L33" s="586"/>
      <c r="M33" s="586"/>
      <c r="N33" s="587"/>
      <c r="O33" s="588"/>
      <c r="P33" s="586"/>
      <c r="Q33" s="586"/>
      <c r="R33" s="585"/>
      <c r="S33" s="588"/>
      <c r="T33" s="586"/>
      <c r="U33" s="586"/>
      <c r="V33" s="585"/>
      <c r="W33" s="544"/>
    </row>
    <row r="34" spans="1:23" ht="12.75">
      <c r="A34" s="582">
        <v>25</v>
      </c>
      <c r="B34" s="590" t="s">
        <v>82</v>
      </c>
      <c r="C34" s="589">
        <f t="shared" si="1"/>
        <v>802.59</v>
      </c>
      <c r="D34" s="581">
        <f t="shared" si="3"/>
        <v>788.59</v>
      </c>
      <c r="E34" s="581">
        <f>I34+M34+Q34+U34</f>
        <v>568.043</v>
      </c>
      <c r="F34" s="581">
        <f>J34+N34+R34+V34</f>
        <v>14</v>
      </c>
      <c r="G34" s="591">
        <f t="shared" si="4"/>
        <v>50.59</v>
      </c>
      <c r="H34" s="581">
        <v>36.59</v>
      </c>
      <c r="I34" s="581">
        <v>28.043</v>
      </c>
      <c r="J34" s="598">
        <v>14</v>
      </c>
      <c r="K34" s="589">
        <f>L34+N34</f>
        <v>752</v>
      </c>
      <c r="L34" s="581">
        <v>752</v>
      </c>
      <c r="M34" s="606">
        <v>540</v>
      </c>
      <c r="N34" s="595"/>
      <c r="O34" s="591"/>
      <c r="P34" s="581"/>
      <c r="Q34" s="581"/>
      <c r="R34" s="598"/>
      <c r="S34" s="591"/>
      <c r="T34" s="581"/>
      <c r="U34" s="581"/>
      <c r="V34" s="598"/>
      <c r="W34" s="544"/>
    </row>
    <row r="35" spans="1:23" ht="12.75">
      <c r="A35" s="582">
        <v>26</v>
      </c>
      <c r="B35" s="583" t="s">
        <v>664</v>
      </c>
      <c r="C35" s="607">
        <f t="shared" si="1"/>
        <v>14</v>
      </c>
      <c r="D35" s="608"/>
      <c r="E35" s="608"/>
      <c r="F35" s="608">
        <f>J35+N35+R35+V35</f>
        <v>14</v>
      </c>
      <c r="G35" s="609">
        <f t="shared" si="4"/>
        <v>14</v>
      </c>
      <c r="H35" s="608"/>
      <c r="I35" s="608"/>
      <c r="J35" s="610">
        <v>14</v>
      </c>
      <c r="K35" s="589"/>
      <c r="L35" s="581"/>
      <c r="M35" s="606"/>
      <c r="N35" s="595"/>
      <c r="O35" s="591"/>
      <c r="P35" s="581"/>
      <c r="Q35" s="581"/>
      <c r="R35" s="598"/>
      <c r="S35" s="591"/>
      <c r="T35" s="581"/>
      <c r="U35" s="581"/>
      <c r="V35" s="598"/>
      <c r="W35" s="544"/>
    </row>
    <row r="36" spans="1:23" ht="12.75">
      <c r="A36" s="582">
        <v>27</v>
      </c>
      <c r="B36" s="590" t="s">
        <v>114</v>
      </c>
      <c r="C36" s="589">
        <f t="shared" si="1"/>
        <v>73.764</v>
      </c>
      <c r="D36" s="581">
        <f aca="true" t="shared" si="5" ref="D36:D47">H36+L36+P36+T36</f>
        <v>73.764</v>
      </c>
      <c r="E36" s="581">
        <f aca="true" t="shared" si="6" ref="E36:E47">I36+M36+Q36+U36</f>
        <v>46.327</v>
      </c>
      <c r="F36" s="595"/>
      <c r="G36" s="591">
        <f t="shared" si="4"/>
        <v>63.637</v>
      </c>
      <c r="H36" s="581">
        <v>63.637</v>
      </c>
      <c r="I36" s="581">
        <v>40.094</v>
      </c>
      <c r="J36" s="598"/>
      <c r="K36" s="589">
        <f aca="true" t="shared" si="7" ref="K36:K45">L36+N36</f>
        <v>10.077</v>
      </c>
      <c r="L36" s="581">
        <v>10.077</v>
      </c>
      <c r="M36" s="581">
        <v>6.233</v>
      </c>
      <c r="N36" s="611"/>
      <c r="O36" s="591"/>
      <c r="P36" s="581"/>
      <c r="Q36" s="581"/>
      <c r="R36" s="598"/>
      <c r="S36" s="591">
        <f aca="true" t="shared" si="8" ref="S36:S44">T36+V36</f>
        <v>0.05</v>
      </c>
      <c r="T36" s="581">
        <v>0.05</v>
      </c>
      <c r="U36" s="581"/>
      <c r="V36" s="612"/>
      <c r="W36" s="544"/>
    </row>
    <row r="37" spans="1:23" ht="12.75">
      <c r="A37" s="582">
        <f aca="true" t="shared" si="9" ref="A37:A45">+A36+1</f>
        <v>28</v>
      </c>
      <c r="B37" s="590" t="s">
        <v>115</v>
      </c>
      <c r="C37" s="589">
        <f t="shared" si="1"/>
        <v>80.10000000000001</v>
      </c>
      <c r="D37" s="581">
        <f t="shared" si="5"/>
        <v>80.10000000000001</v>
      </c>
      <c r="E37" s="581">
        <f t="shared" si="6"/>
        <v>53.690999999999995</v>
      </c>
      <c r="F37" s="595"/>
      <c r="G37" s="591">
        <f t="shared" si="4"/>
        <v>69.071</v>
      </c>
      <c r="H37" s="581">
        <v>69.071</v>
      </c>
      <c r="I37" s="581">
        <v>47.458</v>
      </c>
      <c r="J37" s="612"/>
      <c r="K37" s="589">
        <f t="shared" si="7"/>
        <v>9.629</v>
      </c>
      <c r="L37" s="581">
        <v>9.629</v>
      </c>
      <c r="M37" s="581">
        <v>6.233</v>
      </c>
      <c r="N37" s="611"/>
      <c r="O37" s="591"/>
      <c r="P37" s="581"/>
      <c r="Q37" s="581"/>
      <c r="R37" s="598"/>
      <c r="S37" s="591">
        <f t="shared" si="8"/>
        <v>1.4</v>
      </c>
      <c r="T37" s="581">
        <v>1.4</v>
      </c>
      <c r="U37" s="581"/>
      <c r="V37" s="598"/>
      <c r="W37" s="544"/>
    </row>
    <row r="38" spans="1:23" ht="12.75">
      <c r="A38" s="582">
        <f t="shared" si="9"/>
        <v>29</v>
      </c>
      <c r="B38" s="590" t="s">
        <v>116</v>
      </c>
      <c r="C38" s="589">
        <f t="shared" si="1"/>
        <v>74.316</v>
      </c>
      <c r="D38" s="581">
        <f t="shared" si="5"/>
        <v>74.316</v>
      </c>
      <c r="E38" s="581">
        <f t="shared" si="6"/>
        <v>49.079</v>
      </c>
      <c r="F38" s="595"/>
      <c r="G38" s="591">
        <f t="shared" si="4"/>
        <v>62.254</v>
      </c>
      <c r="H38" s="581">
        <v>62.254</v>
      </c>
      <c r="I38" s="581">
        <v>41.654</v>
      </c>
      <c r="J38" s="612"/>
      <c r="K38" s="589">
        <f t="shared" si="7"/>
        <v>11.062</v>
      </c>
      <c r="L38" s="581">
        <v>11.062</v>
      </c>
      <c r="M38" s="581">
        <v>7.425</v>
      </c>
      <c r="N38" s="611"/>
      <c r="O38" s="591"/>
      <c r="P38" s="581"/>
      <c r="Q38" s="581"/>
      <c r="R38" s="598"/>
      <c r="S38" s="591">
        <f t="shared" si="8"/>
        <v>1</v>
      </c>
      <c r="T38" s="581">
        <v>1</v>
      </c>
      <c r="U38" s="581"/>
      <c r="V38" s="612"/>
      <c r="W38" s="544"/>
    </row>
    <row r="39" spans="1:23" ht="12.75">
      <c r="A39" s="582">
        <f t="shared" si="9"/>
        <v>30</v>
      </c>
      <c r="B39" s="590" t="s">
        <v>117</v>
      </c>
      <c r="C39" s="589">
        <f t="shared" si="1"/>
        <v>54.346999999999994</v>
      </c>
      <c r="D39" s="581">
        <f t="shared" si="5"/>
        <v>54.346999999999994</v>
      </c>
      <c r="E39" s="581">
        <f t="shared" si="6"/>
        <v>38.762</v>
      </c>
      <c r="F39" s="595"/>
      <c r="G39" s="591">
        <f t="shared" si="4"/>
        <v>47.058</v>
      </c>
      <c r="H39" s="581">
        <v>47.058</v>
      </c>
      <c r="I39" s="581">
        <v>34.374</v>
      </c>
      <c r="J39" s="612"/>
      <c r="K39" s="589">
        <f t="shared" si="7"/>
        <v>7.169</v>
      </c>
      <c r="L39" s="581">
        <v>7.169</v>
      </c>
      <c r="M39" s="581">
        <v>4.388</v>
      </c>
      <c r="N39" s="611"/>
      <c r="O39" s="591"/>
      <c r="P39" s="581"/>
      <c r="Q39" s="581"/>
      <c r="R39" s="598"/>
      <c r="S39" s="591">
        <f t="shared" si="8"/>
        <v>0.12</v>
      </c>
      <c r="T39" s="581">
        <v>0.12</v>
      </c>
      <c r="U39" s="581"/>
      <c r="V39" s="612"/>
      <c r="W39" s="544"/>
    </row>
    <row r="40" spans="1:23" ht="12.75">
      <c r="A40" s="582">
        <f t="shared" si="9"/>
        <v>31</v>
      </c>
      <c r="B40" s="590" t="s">
        <v>118</v>
      </c>
      <c r="C40" s="589">
        <f t="shared" si="1"/>
        <v>70.117</v>
      </c>
      <c r="D40" s="581">
        <f t="shared" si="5"/>
        <v>70.117</v>
      </c>
      <c r="E40" s="581">
        <f t="shared" si="6"/>
        <v>48.808</v>
      </c>
      <c r="F40" s="595"/>
      <c r="G40" s="591">
        <f t="shared" si="4"/>
        <v>59.639</v>
      </c>
      <c r="H40" s="581">
        <v>59.639</v>
      </c>
      <c r="I40" s="581">
        <v>42.917</v>
      </c>
      <c r="J40" s="612"/>
      <c r="K40" s="589">
        <f t="shared" si="7"/>
        <v>9.426</v>
      </c>
      <c r="L40" s="581">
        <v>9.426</v>
      </c>
      <c r="M40" s="581">
        <v>5.891</v>
      </c>
      <c r="N40" s="611"/>
      <c r="O40" s="591"/>
      <c r="P40" s="581"/>
      <c r="Q40" s="581"/>
      <c r="R40" s="598"/>
      <c r="S40" s="591">
        <f t="shared" si="8"/>
        <v>1.052</v>
      </c>
      <c r="T40" s="581">
        <v>1.052</v>
      </c>
      <c r="U40" s="581"/>
      <c r="V40" s="612"/>
      <c r="W40" s="544"/>
    </row>
    <row r="41" spans="1:23" ht="12.75">
      <c r="A41" s="582">
        <f t="shared" si="9"/>
        <v>32</v>
      </c>
      <c r="B41" s="590" t="s">
        <v>119</v>
      </c>
      <c r="C41" s="589">
        <f t="shared" si="1"/>
        <v>77.622</v>
      </c>
      <c r="D41" s="581">
        <f t="shared" si="5"/>
        <v>77.622</v>
      </c>
      <c r="E41" s="581">
        <f t="shared" si="6"/>
        <v>51.394</v>
      </c>
      <c r="F41" s="595"/>
      <c r="G41" s="591">
        <f t="shared" si="4"/>
        <v>65.621</v>
      </c>
      <c r="H41" s="581">
        <v>65.621</v>
      </c>
      <c r="I41" s="581">
        <v>45.024</v>
      </c>
      <c r="J41" s="598"/>
      <c r="K41" s="589">
        <f t="shared" si="7"/>
        <v>10.201</v>
      </c>
      <c r="L41" s="581">
        <v>10.201</v>
      </c>
      <c r="M41" s="581">
        <v>6.37</v>
      </c>
      <c r="N41" s="611"/>
      <c r="O41" s="591"/>
      <c r="P41" s="581"/>
      <c r="Q41" s="581"/>
      <c r="R41" s="598"/>
      <c r="S41" s="591">
        <f t="shared" si="8"/>
        <v>1.8</v>
      </c>
      <c r="T41" s="581">
        <v>1.8</v>
      </c>
      <c r="U41" s="581"/>
      <c r="V41" s="612"/>
      <c r="W41" s="544"/>
    </row>
    <row r="42" spans="1:23" ht="12.75">
      <c r="A42" s="582">
        <f t="shared" si="9"/>
        <v>33</v>
      </c>
      <c r="B42" s="590" t="s">
        <v>120</v>
      </c>
      <c r="C42" s="589">
        <f t="shared" si="1"/>
        <v>75.33699999999999</v>
      </c>
      <c r="D42" s="581">
        <f t="shared" si="5"/>
        <v>75.33699999999999</v>
      </c>
      <c r="E42" s="581">
        <f t="shared" si="6"/>
        <v>50.888999999999996</v>
      </c>
      <c r="F42" s="595"/>
      <c r="G42" s="591">
        <f t="shared" si="4"/>
        <v>62.568</v>
      </c>
      <c r="H42" s="581">
        <v>62.568</v>
      </c>
      <c r="I42" s="581">
        <v>43.464</v>
      </c>
      <c r="J42" s="612"/>
      <c r="K42" s="589">
        <f t="shared" si="7"/>
        <v>11.059</v>
      </c>
      <c r="L42" s="581">
        <v>11.059</v>
      </c>
      <c r="M42" s="581">
        <v>7.425</v>
      </c>
      <c r="N42" s="611"/>
      <c r="O42" s="591"/>
      <c r="P42" s="581"/>
      <c r="Q42" s="581"/>
      <c r="R42" s="598"/>
      <c r="S42" s="591">
        <f t="shared" si="8"/>
        <v>1.71</v>
      </c>
      <c r="T42" s="581">
        <v>1.71</v>
      </c>
      <c r="U42" s="581"/>
      <c r="V42" s="612"/>
      <c r="W42" s="544"/>
    </row>
    <row r="43" spans="1:23" ht="12.75">
      <c r="A43" s="582">
        <f t="shared" si="9"/>
        <v>34</v>
      </c>
      <c r="B43" s="590" t="s">
        <v>121</v>
      </c>
      <c r="C43" s="589">
        <f t="shared" si="1"/>
        <v>64.95</v>
      </c>
      <c r="D43" s="581">
        <f t="shared" si="5"/>
        <v>64.95</v>
      </c>
      <c r="E43" s="581">
        <f t="shared" si="6"/>
        <v>46.011</v>
      </c>
      <c r="F43" s="595"/>
      <c r="G43" s="591">
        <f t="shared" si="4"/>
        <v>55.38</v>
      </c>
      <c r="H43" s="581">
        <v>55.38</v>
      </c>
      <c r="I43" s="581">
        <v>40.119</v>
      </c>
      <c r="J43" s="612"/>
      <c r="K43" s="589">
        <f t="shared" si="7"/>
        <v>9.27</v>
      </c>
      <c r="L43" s="581">
        <v>9.27</v>
      </c>
      <c r="M43" s="581">
        <v>5.892</v>
      </c>
      <c r="N43" s="611"/>
      <c r="O43" s="591"/>
      <c r="P43" s="581"/>
      <c r="Q43" s="581"/>
      <c r="R43" s="598"/>
      <c r="S43" s="591">
        <f t="shared" si="8"/>
        <v>0.3</v>
      </c>
      <c r="T43" s="581">
        <v>0.3</v>
      </c>
      <c r="U43" s="581"/>
      <c r="V43" s="612"/>
      <c r="W43" s="544"/>
    </row>
    <row r="44" spans="1:23" ht="12.75">
      <c r="A44" s="582">
        <f t="shared" si="9"/>
        <v>35</v>
      </c>
      <c r="B44" s="590" t="s">
        <v>175</v>
      </c>
      <c r="C44" s="589">
        <f t="shared" si="1"/>
        <v>67.642</v>
      </c>
      <c r="D44" s="581">
        <f t="shared" si="5"/>
        <v>67.642</v>
      </c>
      <c r="E44" s="581">
        <f t="shared" si="6"/>
        <v>45.93</v>
      </c>
      <c r="F44" s="595"/>
      <c r="G44" s="591">
        <f t="shared" si="4"/>
        <v>56.193</v>
      </c>
      <c r="H44" s="581">
        <v>56.193</v>
      </c>
      <c r="I44" s="581">
        <v>39.39</v>
      </c>
      <c r="J44" s="598"/>
      <c r="K44" s="589">
        <f t="shared" si="7"/>
        <v>10.449</v>
      </c>
      <c r="L44" s="581">
        <v>10.449</v>
      </c>
      <c r="M44" s="581">
        <v>6.54</v>
      </c>
      <c r="N44" s="611"/>
      <c r="O44" s="591"/>
      <c r="P44" s="581"/>
      <c r="Q44" s="581"/>
      <c r="R44" s="598"/>
      <c r="S44" s="591">
        <f t="shared" si="8"/>
        <v>1</v>
      </c>
      <c r="T44" s="581">
        <v>1</v>
      </c>
      <c r="U44" s="581"/>
      <c r="V44" s="612"/>
      <c r="W44" s="544"/>
    </row>
    <row r="45" spans="1:23" ht="13.5" thickBot="1">
      <c r="A45" s="613">
        <f t="shared" si="9"/>
        <v>36</v>
      </c>
      <c r="B45" s="614" t="s">
        <v>123</v>
      </c>
      <c r="C45" s="615">
        <f t="shared" si="1"/>
        <v>92.10199999999999</v>
      </c>
      <c r="D45" s="616">
        <f t="shared" si="5"/>
        <v>92.10199999999999</v>
      </c>
      <c r="E45" s="616">
        <f t="shared" si="6"/>
        <v>63.548</v>
      </c>
      <c r="F45" s="617"/>
      <c r="G45" s="618">
        <f t="shared" si="4"/>
        <v>91.002</v>
      </c>
      <c r="H45" s="619">
        <v>91.002</v>
      </c>
      <c r="I45" s="619">
        <v>63.548</v>
      </c>
      <c r="J45" s="620"/>
      <c r="K45" s="615">
        <f t="shared" si="7"/>
        <v>1.1</v>
      </c>
      <c r="L45" s="616">
        <v>1.1</v>
      </c>
      <c r="M45" s="616"/>
      <c r="N45" s="621"/>
      <c r="O45" s="618"/>
      <c r="P45" s="619"/>
      <c r="Q45" s="619"/>
      <c r="R45" s="622"/>
      <c r="S45" s="618"/>
      <c r="T45" s="619"/>
      <c r="U45" s="619"/>
      <c r="V45" s="620"/>
      <c r="W45" s="544"/>
    </row>
    <row r="46" spans="1:23" ht="30.75" customHeight="1" thickBot="1">
      <c r="A46" s="549">
        <v>37</v>
      </c>
      <c r="B46" s="550" t="s">
        <v>441</v>
      </c>
      <c r="C46" s="557">
        <f t="shared" si="1"/>
        <v>13575.440999999999</v>
      </c>
      <c r="D46" s="552">
        <f t="shared" si="5"/>
        <v>13562.622</v>
      </c>
      <c r="E46" s="552">
        <f t="shared" si="6"/>
        <v>8454.904999999997</v>
      </c>
      <c r="F46" s="556">
        <f>J46+N46+R46+V46</f>
        <v>12.819</v>
      </c>
      <c r="G46" s="555">
        <f>G47+SUM(G57:G87)+SUM(G88:G99)-G92</f>
        <v>6689.253000000001</v>
      </c>
      <c r="H46" s="555">
        <f>H47+SUM(H57:H87)+SUM(H88:H99)-H92</f>
        <v>6679.434000000001</v>
      </c>
      <c r="I46" s="555">
        <f>I47+SUM(I57:I87)+SUM(I88:I99)</f>
        <v>3827.2759999999994</v>
      </c>
      <c r="J46" s="552">
        <f>J47+SUM(J57:J87)+SUM(J88:J99)</f>
        <v>9.819</v>
      </c>
      <c r="K46" s="553">
        <f>K47+SUM(K57:K99)</f>
        <v>239.86199999999997</v>
      </c>
      <c r="L46" s="552">
        <f>L47+SUM(L57:L99)</f>
        <v>239.86199999999997</v>
      </c>
      <c r="M46" s="552">
        <f>M47+SUM(M57:M99)</f>
        <v>82.593</v>
      </c>
      <c r="N46" s="623"/>
      <c r="O46" s="624">
        <f>O47+SUM(O57:O99)</f>
        <v>6048.399999999998</v>
      </c>
      <c r="P46" s="625">
        <f>P47+SUM(P57:P99)</f>
        <v>6048.399999999998</v>
      </c>
      <c r="Q46" s="625">
        <f>Q47+SUM(Q57:Q99)</f>
        <v>4518.932999999998</v>
      </c>
      <c r="R46" s="556"/>
      <c r="S46" s="553">
        <f>S47+SUM(S57:S99)</f>
        <v>597.926</v>
      </c>
      <c r="T46" s="552">
        <f>SUM(T57:T99)</f>
        <v>594.926</v>
      </c>
      <c r="U46" s="552">
        <f>SUM(U57:U99)</f>
        <v>26.103000000000005</v>
      </c>
      <c r="V46" s="556">
        <f>SUM(V57:V99)</f>
        <v>3</v>
      </c>
      <c r="W46" s="544"/>
    </row>
    <row r="47" spans="1:23" ht="12.75">
      <c r="A47" s="558">
        <f>+A46+1</f>
        <v>38</v>
      </c>
      <c r="B47" s="580" t="s">
        <v>442</v>
      </c>
      <c r="C47" s="567">
        <f t="shared" si="1"/>
        <v>759.871</v>
      </c>
      <c r="D47" s="565">
        <f t="shared" si="5"/>
        <v>759.871</v>
      </c>
      <c r="E47" s="565">
        <f t="shared" si="6"/>
        <v>134.84699999999998</v>
      </c>
      <c r="F47" s="626"/>
      <c r="G47" s="627">
        <f>H47+J47</f>
        <v>641.644</v>
      </c>
      <c r="H47" s="628">
        <f>SUM(H48:H56)</f>
        <v>641.644</v>
      </c>
      <c r="I47" s="628">
        <f>SUM(I48:I55)</f>
        <v>123.249</v>
      </c>
      <c r="J47" s="629"/>
      <c r="K47" s="567">
        <f>+L47</f>
        <v>103.062</v>
      </c>
      <c r="L47" s="565">
        <f>SUM(L48:L56)</f>
        <v>103.062</v>
      </c>
      <c r="M47" s="565"/>
      <c r="N47" s="630"/>
      <c r="O47" s="627">
        <f>P47+R47</f>
        <v>15.165</v>
      </c>
      <c r="P47" s="628">
        <f>SUM(P48:P55)</f>
        <v>15.165</v>
      </c>
      <c r="Q47" s="631">
        <f>SUM(Q48:Q55)</f>
        <v>11.597999999999999</v>
      </c>
      <c r="R47" s="632"/>
      <c r="S47" s="633"/>
      <c r="T47" s="634"/>
      <c r="U47" s="634"/>
      <c r="V47" s="630"/>
      <c r="W47" s="544"/>
    </row>
    <row r="48" spans="1:23" ht="12.75">
      <c r="A48" s="582">
        <v>39</v>
      </c>
      <c r="B48" s="583" t="s">
        <v>443</v>
      </c>
      <c r="C48" s="572">
        <f>D48+F48</f>
        <v>9</v>
      </c>
      <c r="D48" s="586">
        <f>G48+K48+O48+S48</f>
        <v>9</v>
      </c>
      <c r="E48" s="586">
        <f>I48+M48+Q48+U48</f>
        <v>6.898</v>
      </c>
      <c r="F48" s="587"/>
      <c r="G48" s="588"/>
      <c r="H48" s="586"/>
      <c r="I48" s="586"/>
      <c r="J48" s="593"/>
      <c r="K48" s="588"/>
      <c r="L48" s="586"/>
      <c r="M48" s="586"/>
      <c r="N48" s="597"/>
      <c r="O48" s="572">
        <f>P48+R48</f>
        <v>9</v>
      </c>
      <c r="P48" s="586">
        <v>9</v>
      </c>
      <c r="Q48" s="586">
        <v>6.898</v>
      </c>
      <c r="R48" s="593"/>
      <c r="S48" s="600"/>
      <c r="T48" s="586"/>
      <c r="U48" s="586"/>
      <c r="V48" s="635"/>
      <c r="W48" s="544"/>
    </row>
    <row r="49" spans="1:23" ht="12.75">
      <c r="A49" s="582">
        <v>40</v>
      </c>
      <c r="B49" s="583" t="s">
        <v>444</v>
      </c>
      <c r="C49" s="572">
        <f aca="true" t="shared" si="10" ref="C49:D56">G49+K49+O49+S49</f>
        <v>103.062</v>
      </c>
      <c r="D49" s="586">
        <f t="shared" si="10"/>
        <v>103.062</v>
      </c>
      <c r="E49" s="586"/>
      <c r="F49" s="587"/>
      <c r="G49" s="588"/>
      <c r="H49" s="586"/>
      <c r="I49" s="586"/>
      <c r="J49" s="585"/>
      <c r="K49" s="572">
        <f>+L49</f>
        <v>103.062</v>
      </c>
      <c r="L49" s="586">
        <v>103.062</v>
      </c>
      <c r="M49" s="586"/>
      <c r="N49" s="585"/>
      <c r="O49" s="572"/>
      <c r="P49" s="586"/>
      <c r="Q49" s="586"/>
      <c r="R49" s="585"/>
      <c r="S49" s="600"/>
      <c r="T49" s="586"/>
      <c r="U49" s="586"/>
      <c r="V49" s="585"/>
      <c r="W49" s="544"/>
    </row>
    <row r="50" spans="1:23" ht="12.75">
      <c r="A50" s="582">
        <v>41</v>
      </c>
      <c r="B50" s="583" t="s">
        <v>445</v>
      </c>
      <c r="C50" s="572">
        <f t="shared" si="10"/>
        <v>2</v>
      </c>
      <c r="D50" s="586">
        <f t="shared" si="10"/>
        <v>2</v>
      </c>
      <c r="E50" s="586"/>
      <c r="F50" s="587"/>
      <c r="G50" s="588">
        <f aca="true" t="shared" si="11" ref="G50:G56">H50+J50</f>
        <v>2</v>
      </c>
      <c r="H50" s="586">
        <v>2</v>
      </c>
      <c r="I50" s="586"/>
      <c r="J50" s="585"/>
      <c r="K50" s="591"/>
      <c r="L50" s="586"/>
      <c r="M50" s="586"/>
      <c r="N50" s="585"/>
      <c r="O50" s="572"/>
      <c r="P50" s="586"/>
      <c r="Q50" s="586"/>
      <c r="R50" s="585"/>
      <c r="S50" s="600"/>
      <c r="T50" s="586"/>
      <c r="U50" s="586"/>
      <c r="V50" s="585"/>
      <c r="W50" s="544"/>
    </row>
    <row r="51" spans="1:23" ht="12.75">
      <c r="A51" s="582">
        <v>42</v>
      </c>
      <c r="B51" s="636" t="s">
        <v>446</v>
      </c>
      <c r="C51" s="572">
        <f t="shared" si="10"/>
        <v>2.7</v>
      </c>
      <c r="D51" s="586">
        <f t="shared" si="10"/>
        <v>2.7</v>
      </c>
      <c r="E51" s="586"/>
      <c r="F51" s="587"/>
      <c r="G51" s="588">
        <f t="shared" si="11"/>
        <v>2.7</v>
      </c>
      <c r="H51" s="586">
        <v>2.7</v>
      </c>
      <c r="I51" s="586"/>
      <c r="J51" s="585"/>
      <c r="K51" s="588"/>
      <c r="L51" s="586"/>
      <c r="M51" s="586"/>
      <c r="N51" s="585"/>
      <c r="O51" s="572"/>
      <c r="P51" s="586"/>
      <c r="Q51" s="586"/>
      <c r="R51" s="585"/>
      <c r="S51" s="600"/>
      <c r="T51" s="586"/>
      <c r="U51" s="586"/>
      <c r="V51" s="585"/>
      <c r="W51" s="544"/>
    </row>
    <row r="52" spans="1:23" ht="12.75">
      <c r="A52" s="582">
        <v>43</v>
      </c>
      <c r="B52" s="637" t="s">
        <v>447</v>
      </c>
      <c r="C52" s="572">
        <f t="shared" si="10"/>
        <v>450</v>
      </c>
      <c r="D52" s="586">
        <f t="shared" si="10"/>
        <v>450</v>
      </c>
      <c r="E52" s="586"/>
      <c r="F52" s="587"/>
      <c r="G52" s="588">
        <f t="shared" si="11"/>
        <v>450</v>
      </c>
      <c r="H52" s="586">
        <v>450</v>
      </c>
      <c r="I52" s="586"/>
      <c r="J52" s="585"/>
      <c r="K52" s="588"/>
      <c r="L52" s="586"/>
      <c r="M52" s="586"/>
      <c r="N52" s="585"/>
      <c r="O52" s="591"/>
      <c r="P52" s="586"/>
      <c r="Q52" s="586"/>
      <c r="R52" s="585"/>
      <c r="S52" s="600"/>
      <c r="T52" s="586"/>
      <c r="U52" s="586"/>
      <c r="V52" s="585"/>
      <c r="W52" s="544"/>
    </row>
    <row r="53" spans="1:23" ht="12.75">
      <c r="A53" s="582">
        <v>44</v>
      </c>
      <c r="B53" s="583" t="s">
        <v>448</v>
      </c>
      <c r="C53" s="572">
        <f t="shared" si="10"/>
        <v>4.7</v>
      </c>
      <c r="D53" s="586">
        <f t="shared" si="10"/>
        <v>4.7</v>
      </c>
      <c r="E53" s="586"/>
      <c r="F53" s="587"/>
      <c r="G53" s="588">
        <f t="shared" si="11"/>
        <v>4.7</v>
      </c>
      <c r="H53" s="586">
        <v>4.7</v>
      </c>
      <c r="I53" s="586"/>
      <c r="J53" s="585"/>
      <c r="K53" s="588"/>
      <c r="L53" s="586"/>
      <c r="M53" s="586"/>
      <c r="N53" s="585"/>
      <c r="O53" s="591"/>
      <c r="P53" s="586"/>
      <c r="Q53" s="586"/>
      <c r="R53" s="585"/>
      <c r="S53" s="600"/>
      <c r="T53" s="586"/>
      <c r="U53" s="586"/>
      <c r="V53" s="585"/>
      <c r="W53" s="544"/>
    </row>
    <row r="54" spans="1:23" ht="12.75">
      <c r="A54" s="582">
        <v>45</v>
      </c>
      <c r="B54" s="583" t="s">
        <v>449</v>
      </c>
      <c r="C54" s="572">
        <f t="shared" si="10"/>
        <v>155.13</v>
      </c>
      <c r="D54" s="586">
        <f t="shared" si="10"/>
        <v>155.13</v>
      </c>
      <c r="E54" s="578">
        <f>I54+M54+Q54+U54</f>
        <v>114.852</v>
      </c>
      <c r="F54" s="595"/>
      <c r="G54" s="588">
        <f t="shared" si="11"/>
        <v>148.965</v>
      </c>
      <c r="H54" s="586">
        <v>148.965</v>
      </c>
      <c r="I54" s="586">
        <v>110.152</v>
      </c>
      <c r="J54" s="585"/>
      <c r="K54" s="588"/>
      <c r="L54" s="586"/>
      <c r="M54" s="586"/>
      <c r="N54" s="585"/>
      <c r="O54" s="572">
        <f>P54+R54</f>
        <v>6.165</v>
      </c>
      <c r="P54" s="586">
        <v>6.165</v>
      </c>
      <c r="Q54" s="586">
        <v>4.7</v>
      </c>
      <c r="R54" s="585"/>
      <c r="S54" s="600"/>
      <c r="T54" s="586"/>
      <c r="U54" s="586"/>
      <c r="V54" s="585"/>
      <c r="W54" s="544"/>
    </row>
    <row r="55" spans="1:23" ht="12.75">
      <c r="A55" s="582">
        <v>46</v>
      </c>
      <c r="B55" s="583" t="s">
        <v>450</v>
      </c>
      <c r="C55" s="572">
        <f t="shared" si="10"/>
        <v>20.479</v>
      </c>
      <c r="D55" s="586">
        <f t="shared" si="10"/>
        <v>20.479</v>
      </c>
      <c r="E55" s="578">
        <f>I55+M55+Q55+U55</f>
        <v>13.097</v>
      </c>
      <c r="F55" s="595"/>
      <c r="G55" s="588">
        <f t="shared" si="11"/>
        <v>20.479</v>
      </c>
      <c r="H55" s="586">
        <v>20.479</v>
      </c>
      <c r="I55" s="586">
        <v>13.097</v>
      </c>
      <c r="J55" s="585"/>
      <c r="K55" s="588"/>
      <c r="L55" s="586"/>
      <c r="M55" s="586"/>
      <c r="N55" s="585"/>
      <c r="O55" s="591"/>
      <c r="P55" s="586"/>
      <c r="Q55" s="586"/>
      <c r="R55" s="585"/>
      <c r="S55" s="600"/>
      <c r="T55" s="586"/>
      <c r="U55" s="586"/>
      <c r="V55" s="585"/>
      <c r="W55" s="544"/>
    </row>
    <row r="56" spans="1:23" ht="25.5">
      <c r="A56" s="582">
        <v>47</v>
      </c>
      <c r="B56" s="604" t="s">
        <v>451</v>
      </c>
      <c r="C56" s="572">
        <f t="shared" si="10"/>
        <v>12.8</v>
      </c>
      <c r="D56" s="586">
        <f t="shared" si="10"/>
        <v>12.8</v>
      </c>
      <c r="E56" s="581"/>
      <c r="F56" s="595"/>
      <c r="G56" s="588">
        <f t="shared" si="11"/>
        <v>12.8</v>
      </c>
      <c r="H56" s="586">
        <v>12.8</v>
      </c>
      <c r="I56" s="586"/>
      <c r="J56" s="585"/>
      <c r="K56" s="588"/>
      <c r="L56" s="586"/>
      <c r="M56" s="586"/>
      <c r="N56" s="585"/>
      <c r="O56" s="591"/>
      <c r="P56" s="586"/>
      <c r="Q56" s="586"/>
      <c r="R56" s="585"/>
      <c r="S56" s="600"/>
      <c r="T56" s="586"/>
      <c r="U56" s="586"/>
      <c r="V56" s="585"/>
      <c r="W56" s="544"/>
    </row>
    <row r="57" spans="1:23" ht="12.75">
      <c r="A57" s="582">
        <v>48</v>
      </c>
      <c r="B57" s="590" t="s">
        <v>176</v>
      </c>
      <c r="C57" s="591">
        <f aca="true" t="shared" si="12" ref="C57:E62">+G57+K57+O57+S57</f>
        <v>365.226</v>
      </c>
      <c r="D57" s="581">
        <f t="shared" si="12"/>
        <v>365.226</v>
      </c>
      <c r="E57" s="581">
        <f t="shared" si="12"/>
        <v>238.83999999999997</v>
      </c>
      <c r="F57" s="595"/>
      <c r="G57" s="591">
        <f aca="true" t="shared" si="13" ref="G57:G62">+H57</f>
        <v>234.202</v>
      </c>
      <c r="H57" s="581">
        <v>234.202</v>
      </c>
      <c r="I57" s="606">
        <v>159.528</v>
      </c>
      <c r="J57" s="585"/>
      <c r="K57" s="588"/>
      <c r="L57" s="586"/>
      <c r="M57" s="586"/>
      <c r="N57" s="585"/>
      <c r="O57" s="591">
        <f aca="true" t="shared" si="14" ref="O57:O71">+P57</f>
        <v>107.324</v>
      </c>
      <c r="P57" s="581">
        <v>107.324</v>
      </c>
      <c r="Q57" s="581">
        <v>79.312</v>
      </c>
      <c r="R57" s="598"/>
      <c r="S57" s="589">
        <f aca="true" t="shared" si="15" ref="S57:S62">+T57</f>
        <v>23.7</v>
      </c>
      <c r="T57" s="581">
        <v>23.7</v>
      </c>
      <c r="U57" s="581"/>
      <c r="V57" s="598"/>
      <c r="W57" s="544"/>
    </row>
    <row r="58" spans="1:23" ht="12.75">
      <c r="A58" s="582">
        <f aca="true" t="shared" si="16" ref="A58:A64">+A57+1</f>
        <v>49</v>
      </c>
      <c r="B58" s="590" t="s">
        <v>177</v>
      </c>
      <c r="C58" s="591">
        <f t="shared" si="12"/>
        <v>615.2350000000001</v>
      </c>
      <c r="D58" s="581">
        <f t="shared" si="12"/>
        <v>615.2350000000001</v>
      </c>
      <c r="E58" s="581">
        <f t="shared" si="12"/>
        <v>395.313</v>
      </c>
      <c r="F58" s="595"/>
      <c r="G58" s="591">
        <f t="shared" si="13"/>
        <v>410.771</v>
      </c>
      <c r="H58" s="581">
        <v>410.771</v>
      </c>
      <c r="I58" s="606">
        <v>281.18</v>
      </c>
      <c r="J58" s="585"/>
      <c r="K58" s="588"/>
      <c r="L58" s="586"/>
      <c r="M58" s="586"/>
      <c r="N58" s="585"/>
      <c r="O58" s="591">
        <f t="shared" si="14"/>
        <v>154.524</v>
      </c>
      <c r="P58" s="581">
        <v>154.524</v>
      </c>
      <c r="Q58" s="581">
        <v>114.133</v>
      </c>
      <c r="R58" s="598"/>
      <c r="S58" s="589">
        <f t="shared" si="15"/>
        <v>49.94</v>
      </c>
      <c r="T58" s="581">
        <v>49.94</v>
      </c>
      <c r="U58" s="581"/>
      <c r="V58" s="598"/>
      <c r="W58" s="544"/>
    </row>
    <row r="59" spans="1:23" ht="12.75">
      <c r="A59" s="582">
        <f t="shared" si="16"/>
        <v>50</v>
      </c>
      <c r="B59" s="590" t="s">
        <v>126</v>
      </c>
      <c r="C59" s="591">
        <f t="shared" si="12"/>
        <v>250.35600000000002</v>
      </c>
      <c r="D59" s="581">
        <f t="shared" si="12"/>
        <v>250.35600000000002</v>
      </c>
      <c r="E59" s="581">
        <f t="shared" si="12"/>
        <v>149.865</v>
      </c>
      <c r="F59" s="595"/>
      <c r="G59" s="591">
        <f t="shared" si="13"/>
        <v>161.228</v>
      </c>
      <c r="H59" s="581">
        <v>161.228</v>
      </c>
      <c r="I59" s="606">
        <v>92.748</v>
      </c>
      <c r="J59" s="585"/>
      <c r="K59" s="588"/>
      <c r="L59" s="586"/>
      <c r="M59" s="586"/>
      <c r="N59" s="585"/>
      <c r="O59" s="591">
        <f t="shared" si="14"/>
        <v>77.254</v>
      </c>
      <c r="P59" s="581">
        <v>77.254</v>
      </c>
      <c r="Q59" s="581">
        <v>57.117</v>
      </c>
      <c r="R59" s="598"/>
      <c r="S59" s="589">
        <f t="shared" si="15"/>
        <v>11.874</v>
      </c>
      <c r="T59" s="581">
        <v>11.874</v>
      </c>
      <c r="U59" s="581"/>
      <c r="V59" s="598"/>
      <c r="W59" s="544"/>
    </row>
    <row r="60" spans="1:23" ht="12.75">
      <c r="A60" s="582">
        <f t="shared" si="16"/>
        <v>51</v>
      </c>
      <c r="B60" s="590" t="s">
        <v>396</v>
      </c>
      <c r="C60" s="591">
        <f t="shared" si="12"/>
        <v>507.967</v>
      </c>
      <c r="D60" s="581">
        <f t="shared" si="12"/>
        <v>507.967</v>
      </c>
      <c r="E60" s="581">
        <f t="shared" si="12"/>
        <v>311.057</v>
      </c>
      <c r="F60" s="595"/>
      <c r="G60" s="591">
        <f t="shared" si="13"/>
        <v>251.682</v>
      </c>
      <c r="H60" s="581">
        <v>251.682</v>
      </c>
      <c r="I60" s="581">
        <v>160.037</v>
      </c>
      <c r="J60" s="585"/>
      <c r="K60" s="588"/>
      <c r="L60" s="586"/>
      <c r="M60" s="586"/>
      <c r="N60" s="585"/>
      <c r="O60" s="591">
        <f t="shared" si="14"/>
        <v>204.285</v>
      </c>
      <c r="P60" s="581">
        <v>204.285</v>
      </c>
      <c r="Q60" s="581">
        <v>151.02</v>
      </c>
      <c r="R60" s="598"/>
      <c r="S60" s="589">
        <f t="shared" si="15"/>
        <v>52</v>
      </c>
      <c r="T60" s="581">
        <v>52</v>
      </c>
      <c r="U60" s="581"/>
      <c r="V60" s="598"/>
      <c r="W60" s="544"/>
    </row>
    <row r="61" spans="1:23" ht="12.75">
      <c r="A61" s="582">
        <f t="shared" si="16"/>
        <v>52</v>
      </c>
      <c r="B61" s="590" t="s">
        <v>397</v>
      </c>
      <c r="C61" s="591">
        <f t="shared" si="12"/>
        <v>187.174</v>
      </c>
      <c r="D61" s="581">
        <f t="shared" si="12"/>
        <v>187.174</v>
      </c>
      <c r="E61" s="581">
        <f t="shared" si="12"/>
        <v>118.002</v>
      </c>
      <c r="F61" s="595"/>
      <c r="G61" s="591">
        <f t="shared" si="13"/>
        <v>125.989</v>
      </c>
      <c r="H61" s="581">
        <v>125.989</v>
      </c>
      <c r="I61" s="581">
        <v>80.014</v>
      </c>
      <c r="J61" s="585"/>
      <c r="K61" s="588"/>
      <c r="L61" s="586"/>
      <c r="M61" s="586"/>
      <c r="N61" s="585"/>
      <c r="O61" s="591">
        <f t="shared" si="14"/>
        <v>51.385</v>
      </c>
      <c r="P61" s="581">
        <v>51.385</v>
      </c>
      <c r="Q61" s="581">
        <v>37.988</v>
      </c>
      <c r="R61" s="598"/>
      <c r="S61" s="589">
        <f t="shared" si="15"/>
        <v>9.8</v>
      </c>
      <c r="T61" s="581">
        <v>9.8</v>
      </c>
      <c r="U61" s="581"/>
      <c r="V61" s="598"/>
      <c r="W61" s="544"/>
    </row>
    <row r="62" spans="1:23" ht="12.75">
      <c r="A62" s="582">
        <f t="shared" si="16"/>
        <v>53</v>
      </c>
      <c r="B62" s="590" t="s">
        <v>398</v>
      </c>
      <c r="C62" s="591">
        <f t="shared" si="12"/>
        <v>217.507</v>
      </c>
      <c r="D62" s="581">
        <f t="shared" si="12"/>
        <v>217.507</v>
      </c>
      <c r="E62" s="581">
        <f t="shared" si="12"/>
        <v>153.99099999999999</v>
      </c>
      <c r="F62" s="595"/>
      <c r="G62" s="591">
        <f t="shared" si="13"/>
        <v>105.001</v>
      </c>
      <c r="H62" s="581">
        <v>105.001</v>
      </c>
      <c r="I62" s="581">
        <v>76.889</v>
      </c>
      <c r="J62" s="585"/>
      <c r="K62" s="588"/>
      <c r="L62" s="586"/>
      <c r="M62" s="586"/>
      <c r="N62" s="585"/>
      <c r="O62" s="591">
        <f t="shared" si="14"/>
        <v>103.206</v>
      </c>
      <c r="P62" s="581">
        <v>103.206</v>
      </c>
      <c r="Q62" s="581">
        <v>77.102</v>
      </c>
      <c r="R62" s="598"/>
      <c r="S62" s="589">
        <f t="shared" si="15"/>
        <v>9.3</v>
      </c>
      <c r="T62" s="581">
        <v>9.3</v>
      </c>
      <c r="U62" s="581"/>
      <c r="V62" s="598"/>
      <c r="W62" s="544"/>
    </row>
    <row r="63" spans="1:23" ht="12.75">
      <c r="A63" s="582">
        <f t="shared" si="16"/>
        <v>54</v>
      </c>
      <c r="B63" s="638" t="s">
        <v>399</v>
      </c>
      <c r="C63" s="591">
        <f aca="true" t="shared" si="17" ref="C63:E64">G63+K63+O63+S63</f>
        <v>99.958</v>
      </c>
      <c r="D63" s="581">
        <f t="shared" si="17"/>
        <v>99.958</v>
      </c>
      <c r="E63" s="581">
        <f t="shared" si="17"/>
        <v>73.23100000000001</v>
      </c>
      <c r="F63" s="595"/>
      <c r="G63" s="591">
        <f>H63+J63</f>
        <v>12.283</v>
      </c>
      <c r="H63" s="581">
        <v>12.283</v>
      </c>
      <c r="I63" s="581">
        <v>8.307</v>
      </c>
      <c r="J63" s="585"/>
      <c r="K63" s="588"/>
      <c r="L63" s="586"/>
      <c r="M63" s="586"/>
      <c r="N63" s="585"/>
      <c r="O63" s="591">
        <f t="shared" si="14"/>
        <v>87.675</v>
      </c>
      <c r="P63" s="581">
        <v>87.675</v>
      </c>
      <c r="Q63" s="581">
        <v>64.924</v>
      </c>
      <c r="R63" s="598"/>
      <c r="S63" s="589"/>
      <c r="T63" s="581"/>
      <c r="U63" s="581"/>
      <c r="V63" s="598"/>
      <c r="W63" s="544"/>
    </row>
    <row r="64" spans="1:23" ht="12.75">
      <c r="A64" s="582">
        <f t="shared" si="16"/>
        <v>55</v>
      </c>
      <c r="B64" s="639" t="s">
        <v>452</v>
      </c>
      <c r="C64" s="591">
        <f t="shared" si="17"/>
        <v>77.878</v>
      </c>
      <c r="D64" s="581">
        <f t="shared" si="17"/>
        <v>77.878</v>
      </c>
      <c r="E64" s="581">
        <f t="shared" si="17"/>
        <v>56.347</v>
      </c>
      <c r="F64" s="595"/>
      <c r="G64" s="591">
        <f>H64+J64</f>
        <v>38.541</v>
      </c>
      <c r="H64" s="581">
        <v>38.541</v>
      </c>
      <c r="I64" s="581">
        <v>26.817</v>
      </c>
      <c r="J64" s="598"/>
      <c r="K64" s="591"/>
      <c r="L64" s="581"/>
      <c r="M64" s="581"/>
      <c r="N64" s="598"/>
      <c r="O64" s="591">
        <f t="shared" si="14"/>
        <v>39.337</v>
      </c>
      <c r="P64" s="581">
        <v>39.337</v>
      </c>
      <c r="Q64" s="581">
        <v>29.53</v>
      </c>
      <c r="R64" s="598"/>
      <c r="S64" s="589"/>
      <c r="T64" s="581"/>
      <c r="U64" s="581"/>
      <c r="V64" s="598"/>
      <c r="W64" s="544"/>
    </row>
    <row r="65" spans="1:23" ht="12.75">
      <c r="A65" s="582">
        <v>56</v>
      </c>
      <c r="B65" s="590" t="s">
        <v>280</v>
      </c>
      <c r="C65" s="591">
        <f aca="true" t="shared" si="18" ref="C65:C75">+G65+K65+O65+S65</f>
        <v>624.677</v>
      </c>
      <c r="D65" s="581">
        <f aca="true" t="shared" si="19" ref="D65:D75">+H65+L65+P65+T65</f>
        <v>624.677</v>
      </c>
      <c r="E65" s="581">
        <f aca="true" t="shared" si="20" ref="E65:E75">+I65+M65+Q65+U65</f>
        <v>400.182</v>
      </c>
      <c r="F65" s="595"/>
      <c r="G65" s="591">
        <f>+H65+J65</f>
        <v>389.046</v>
      </c>
      <c r="H65" s="581">
        <v>389.046</v>
      </c>
      <c r="I65" s="581">
        <v>262.059</v>
      </c>
      <c r="J65" s="598"/>
      <c r="K65" s="588"/>
      <c r="L65" s="586"/>
      <c r="M65" s="586"/>
      <c r="N65" s="585"/>
      <c r="O65" s="591">
        <f t="shared" si="14"/>
        <v>186.531</v>
      </c>
      <c r="P65" s="581">
        <v>186.531</v>
      </c>
      <c r="Q65" s="581">
        <v>138.123</v>
      </c>
      <c r="R65" s="598"/>
      <c r="S65" s="589">
        <f>+T65</f>
        <v>49.1</v>
      </c>
      <c r="T65" s="581">
        <v>49.1</v>
      </c>
      <c r="U65" s="581"/>
      <c r="V65" s="598"/>
      <c r="W65" s="544"/>
    </row>
    <row r="66" spans="1:23" ht="12.75">
      <c r="A66" s="582">
        <f>+A65+1</f>
        <v>57</v>
      </c>
      <c r="B66" s="590" t="s">
        <v>130</v>
      </c>
      <c r="C66" s="591">
        <f t="shared" si="18"/>
        <v>603.212</v>
      </c>
      <c r="D66" s="581">
        <f t="shared" si="19"/>
        <v>603.212</v>
      </c>
      <c r="E66" s="581">
        <f t="shared" si="20"/>
        <v>415.829</v>
      </c>
      <c r="F66" s="595"/>
      <c r="G66" s="591">
        <f>+H66</f>
        <v>157.303</v>
      </c>
      <c r="H66" s="581">
        <v>157.303</v>
      </c>
      <c r="I66" s="581">
        <v>96.394</v>
      </c>
      <c r="J66" s="598"/>
      <c r="K66" s="591"/>
      <c r="L66" s="581"/>
      <c r="M66" s="581"/>
      <c r="N66" s="598"/>
      <c r="O66" s="591">
        <f t="shared" si="14"/>
        <v>429.409</v>
      </c>
      <c r="P66" s="581">
        <v>429.409</v>
      </c>
      <c r="Q66" s="581">
        <v>319.435</v>
      </c>
      <c r="R66" s="598"/>
      <c r="S66" s="589">
        <f>+T66+V66</f>
        <v>16.5</v>
      </c>
      <c r="T66" s="581">
        <v>16.5</v>
      </c>
      <c r="U66" s="581"/>
      <c r="V66" s="598"/>
      <c r="W66" s="544"/>
    </row>
    <row r="67" spans="1:23" ht="12.75">
      <c r="A67" s="582">
        <f>+A66+1</f>
        <v>58</v>
      </c>
      <c r="B67" s="590" t="s">
        <v>401</v>
      </c>
      <c r="C67" s="591">
        <f t="shared" si="18"/>
        <v>111.27</v>
      </c>
      <c r="D67" s="581">
        <f t="shared" si="19"/>
        <v>111.27</v>
      </c>
      <c r="E67" s="581">
        <f t="shared" si="20"/>
        <v>76.389</v>
      </c>
      <c r="F67" s="595"/>
      <c r="G67" s="591">
        <f>+H67</f>
        <v>44.99</v>
      </c>
      <c r="H67" s="581">
        <v>44.99</v>
      </c>
      <c r="I67" s="581">
        <v>32.422</v>
      </c>
      <c r="J67" s="585"/>
      <c r="K67" s="591"/>
      <c r="L67" s="586"/>
      <c r="M67" s="586"/>
      <c r="N67" s="585"/>
      <c r="O67" s="591">
        <f t="shared" si="14"/>
        <v>58.98</v>
      </c>
      <c r="P67" s="581">
        <v>58.98</v>
      </c>
      <c r="Q67" s="581">
        <v>43.967</v>
      </c>
      <c r="R67" s="598"/>
      <c r="S67" s="589">
        <f>+T67</f>
        <v>7.3</v>
      </c>
      <c r="T67" s="581">
        <v>7.3</v>
      </c>
      <c r="U67" s="581"/>
      <c r="V67" s="598"/>
      <c r="W67" s="544"/>
    </row>
    <row r="68" spans="1:23" ht="12.75">
      <c r="A68" s="582">
        <v>59</v>
      </c>
      <c r="B68" s="590" t="s">
        <v>178</v>
      </c>
      <c r="C68" s="591">
        <f t="shared" si="18"/>
        <v>269.076</v>
      </c>
      <c r="D68" s="581">
        <f t="shared" si="19"/>
        <v>269.076</v>
      </c>
      <c r="E68" s="581">
        <f t="shared" si="20"/>
        <v>176.867</v>
      </c>
      <c r="F68" s="595"/>
      <c r="G68" s="591">
        <f>+H68</f>
        <v>150.792</v>
      </c>
      <c r="H68" s="581">
        <v>150.792</v>
      </c>
      <c r="I68" s="581">
        <v>95.169</v>
      </c>
      <c r="J68" s="585"/>
      <c r="K68" s="588"/>
      <c r="L68" s="586"/>
      <c r="M68" s="586"/>
      <c r="N68" s="585"/>
      <c r="O68" s="591">
        <f t="shared" si="14"/>
        <v>108.284</v>
      </c>
      <c r="P68" s="581">
        <v>108.284</v>
      </c>
      <c r="Q68" s="581">
        <v>81.698</v>
      </c>
      <c r="R68" s="598"/>
      <c r="S68" s="589">
        <f>+T68</f>
        <v>10</v>
      </c>
      <c r="T68" s="581">
        <v>10</v>
      </c>
      <c r="U68" s="581"/>
      <c r="V68" s="598"/>
      <c r="W68" s="544"/>
    </row>
    <row r="69" spans="1:23" ht="12.75">
      <c r="A69" s="582">
        <f>+A68+1</f>
        <v>60</v>
      </c>
      <c r="B69" s="590" t="s">
        <v>281</v>
      </c>
      <c r="C69" s="591">
        <f t="shared" si="18"/>
        <v>225.737</v>
      </c>
      <c r="D69" s="581">
        <f t="shared" si="19"/>
        <v>222.737</v>
      </c>
      <c r="E69" s="581">
        <f t="shared" si="20"/>
        <v>164.205</v>
      </c>
      <c r="F69" s="595">
        <f>+J69+N69+R69+V69</f>
        <v>3</v>
      </c>
      <c r="G69" s="591">
        <f>+H69+J69</f>
        <v>32.887</v>
      </c>
      <c r="H69" s="581">
        <v>29.887</v>
      </c>
      <c r="I69" s="581">
        <v>21.203</v>
      </c>
      <c r="J69" s="598">
        <v>3</v>
      </c>
      <c r="K69" s="588"/>
      <c r="L69" s="586"/>
      <c r="M69" s="586"/>
      <c r="N69" s="585"/>
      <c r="O69" s="591">
        <f t="shared" si="14"/>
        <v>188.85</v>
      </c>
      <c r="P69" s="581">
        <v>188.85</v>
      </c>
      <c r="Q69" s="581">
        <v>141.002</v>
      </c>
      <c r="R69" s="598"/>
      <c r="S69" s="589">
        <f>+T69</f>
        <v>4</v>
      </c>
      <c r="T69" s="581">
        <v>4</v>
      </c>
      <c r="U69" s="581">
        <v>2</v>
      </c>
      <c r="V69" s="598"/>
      <c r="W69" s="544"/>
    </row>
    <row r="70" spans="1:23" ht="12.75">
      <c r="A70" s="582">
        <v>61</v>
      </c>
      <c r="B70" s="590" t="s">
        <v>402</v>
      </c>
      <c r="C70" s="591">
        <f t="shared" si="18"/>
        <v>10.870999999999999</v>
      </c>
      <c r="D70" s="581">
        <f t="shared" si="19"/>
        <v>10.870999999999999</v>
      </c>
      <c r="E70" s="581">
        <f t="shared" si="20"/>
        <v>7.424</v>
      </c>
      <c r="F70" s="595"/>
      <c r="G70" s="591"/>
      <c r="H70" s="581"/>
      <c r="I70" s="581"/>
      <c r="J70" s="585"/>
      <c r="K70" s="591">
        <f>+L70</f>
        <v>0.7</v>
      </c>
      <c r="L70" s="581">
        <v>0.7</v>
      </c>
      <c r="M70" s="586"/>
      <c r="N70" s="585"/>
      <c r="O70" s="591">
        <f t="shared" si="14"/>
        <v>10.171</v>
      </c>
      <c r="P70" s="581">
        <v>10.171</v>
      </c>
      <c r="Q70" s="581">
        <v>7.424</v>
      </c>
      <c r="R70" s="598"/>
      <c r="S70" s="589"/>
      <c r="T70" s="581"/>
      <c r="U70" s="581"/>
      <c r="V70" s="598"/>
      <c r="W70" s="544"/>
    </row>
    <row r="71" spans="1:23" ht="12.75">
      <c r="A71" s="582">
        <v>62</v>
      </c>
      <c r="B71" s="590" t="s">
        <v>403</v>
      </c>
      <c r="C71" s="591">
        <f t="shared" si="18"/>
        <v>330.241</v>
      </c>
      <c r="D71" s="581">
        <f t="shared" si="19"/>
        <v>330.241</v>
      </c>
      <c r="E71" s="581">
        <f t="shared" si="20"/>
        <v>215.035</v>
      </c>
      <c r="F71" s="595"/>
      <c r="G71" s="591">
        <f>+H71</f>
        <v>179.853</v>
      </c>
      <c r="H71" s="581">
        <v>179.853</v>
      </c>
      <c r="I71" s="581">
        <v>112.714</v>
      </c>
      <c r="J71" s="585"/>
      <c r="K71" s="588"/>
      <c r="L71" s="586"/>
      <c r="M71" s="586"/>
      <c r="N71" s="585"/>
      <c r="O71" s="591">
        <f t="shared" si="14"/>
        <v>135.888</v>
      </c>
      <c r="P71" s="581">
        <v>135.888</v>
      </c>
      <c r="Q71" s="581">
        <v>102.321</v>
      </c>
      <c r="R71" s="598"/>
      <c r="S71" s="589">
        <f>+T71</f>
        <v>14.5</v>
      </c>
      <c r="T71" s="581">
        <v>14.5</v>
      </c>
      <c r="U71" s="581"/>
      <c r="V71" s="598"/>
      <c r="W71" s="544"/>
    </row>
    <row r="72" spans="1:23" ht="12.75">
      <c r="A72" s="582">
        <v>63</v>
      </c>
      <c r="B72" s="590" t="s">
        <v>137</v>
      </c>
      <c r="C72" s="591">
        <f t="shared" si="18"/>
        <v>1724.7089999999998</v>
      </c>
      <c r="D72" s="581">
        <f t="shared" si="19"/>
        <v>1723.7089999999998</v>
      </c>
      <c r="E72" s="581">
        <f t="shared" si="20"/>
        <v>1117.961</v>
      </c>
      <c r="F72" s="595">
        <f>+J72+N72+R72+V72</f>
        <v>1</v>
      </c>
      <c r="G72" s="591">
        <f>+H72</f>
        <v>657.934</v>
      </c>
      <c r="H72" s="581">
        <v>657.934</v>
      </c>
      <c r="I72" s="581">
        <v>375.584</v>
      </c>
      <c r="J72" s="585"/>
      <c r="K72" s="588"/>
      <c r="L72" s="586"/>
      <c r="M72" s="586"/>
      <c r="N72" s="585"/>
      <c r="O72" s="591">
        <f>P72+R72</f>
        <v>991.775</v>
      </c>
      <c r="P72" s="581">
        <v>991.775</v>
      </c>
      <c r="Q72" s="581">
        <v>742.377</v>
      </c>
      <c r="R72" s="598"/>
      <c r="S72" s="589">
        <f>+T72+V72</f>
        <v>75</v>
      </c>
      <c r="T72" s="581">
        <v>74</v>
      </c>
      <c r="U72" s="581"/>
      <c r="V72" s="598">
        <v>1</v>
      </c>
      <c r="W72" s="544"/>
    </row>
    <row r="73" spans="1:23" ht="12.75">
      <c r="A73" s="582">
        <v>64</v>
      </c>
      <c r="B73" s="590" t="s">
        <v>453</v>
      </c>
      <c r="C73" s="591">
        <f t="shared" si="18"/>
        <v>100.686</v>
      </c>
      <c r="D73" s="581">
        <f t="shared" si="19"/>
        <v>99.686</v>
      </c>
      <c r="E73" s="581">
        <f t="shared" si="20"/>
        <v>55.722</v>
      </c>
      <c r="F73" s="595">
        <f>+J73+N73+R73+V73</f>
        <v>1</v>
      </c>
      <c r="G73" s="591">
        <f>+H73</f>
        <v>90.686</v>
      </c>
      <c r="H73" s="581">
        <v>90.686</v>
      </c>
      <c r="I73" s="581">
        <v>55.722</v>
      </c>
      <c r="J73" s="598"/>
      <c r="K73" s="591"/>
      <c r="L73" s="581"/>
      <c r="M73" s="581"/>
      <c r="N73" s="598"/>
      <c r="O73" s="591"/>
      <c r="P73" s="581"/>
      <c r="Q73" s="581"/>
      <c r="R73" s="598"/>
      <c r="S73" s="589">
        <f>+T73+V73</f>
        <v>10</v>
      </c>
      <c r="T73" s="581">
        <v>9</v>
      </c>
      <c r="U73" s="581"/>
      <c r="V73" s="598">
        <v>1</v>
      </c>
      <c r="W73" s="544"/>
    </row>
    <row r="74" spans="1:23" ht="12.75">
      <c r="A74" s="582">
        <v>65</v>
      </c>
      <c r="B74" s="590" t="s">
        <v>405</v>
      </c>
      <c r="C74" s="591">
        <f t="shared" si="18"/>
        <v>1181.079</v>
      </c>
      <c r="D74" s="581">
        <f t="shared" si="19"/>
        <v>1175.3890000000001</v>
      </c>
      <c r="E74" s="581">
        <f t="shared" si="20"/>
        <v>807.976</v>
      </c>
      <c r="F74" s="581">
        <f>+J74+N74+R74+V74</f>
        <v>5.69</v>
      </c>
      <c r="G74" s="591">
        <f>+H74+J74</f>
        <v>302.455</v>
      </c>
      <c r="H74" s="581">
        <v>296.765</v>
      </c>
      <c r="I74" s="581">
        <v>183.374</v>
      </c>
      <c r="J74" s="598">
        <v>5.69</v>
      </c>
      <c r="K74" s="588"/>
      <c r="L74" s="586"/>
      <c r="M74" s="586"/>
      <c r="N74" s="585"/>
      <c r="O74" s="591">
        <f>P74+R74</f>
        <v>839.624</v>
      </c>
      <c r="P74" s="581">
        <v>839.624</v>
      </c>
      <c r="Q74" s="581">
        <v>624.602</v>
      </c>
      <c r="R74" s="598"/>
      <c r="S74" s="589">
        <f aca="true" t="shared" si="21" ref="S74:S84">+T74</f>
        <v>39</v>
      </c>
      <c r="T74" s="581">
        <v>39</v>
      </c>
      <c r="U74" s="581"/>
      <c r="V74" s="598"/>
      <c r="W74" s="544"/>
    </row>
    <row r="75" spans="1:23" ht="12.75">
      <c r="A75" s="582">
        <f>+A74+1</f>
        <v>66</v>
      </c>
      <c r="B75" s="590" t="s">
        <v>143</v>
      </c>
      <c r="C75" s="591">
        <f t="shared" si="18"/>
        <v>744.85</v>
      </c>
      <c r="D75" s="581">
        <f t="shared" si="19"/>
        <v>744.85</v>
      </c>
      <c r="E75" s="581">
        <f t="shared" si="20"/>
        <v>480.98</v>
      </c>
      <c r="F75" s="581"/>
      <c r="G75" s="591">
        <f>+H75+J75</f>
        <v>276.029</v>
      </c>
      <c r="H75" s="581">
        <v>276.029</v>
      </c>
      <c r="I75" s="581">
        <v>141.018</v>
      </c>
      <c r="J75" s="598"/>
      <c r="K75" s="588"/>
      <c r="L75" s="586"/>
      <c r="M75" s="586"/>
      <c r="N75" s="585"/>
      <c r="O75" s="591">
        <f>+P75</f>
        <v>453.821</v>
      </c>
      <c r="P75" s="581">
        <v>453.821</v>
      </c>
      <c r="Q75" s="581">
        <v>339.962</v>
      </c>
      <c r="R75" s="598"/>
      <c r="S75" s="589">
        <f t="shared" si="21"/>
        <v>15</v>
      </c>
      <c r="T75" s="581">
        <v>15</v>
      </c>
      <c r="U75" s="581"/>
      <c r="V75" s="598"/>
      <c r="W75" s="544"/>
    </row>
    <row r="76" spans="1:23" ht="12.75">
      <c r="A76" s="582">
        <f>+A75+1</f>
        <v>67</v>
      </c>
      <c r="B76" s="638" t="s">
        <v>454</v>
      </c>
      <c r="C76" s="591">
        <f aca="true" t="shared" si="22" ref="C76:E77">G76+K76+O76+S76</f>
        <v>37.66</v>
      </c>
      <c r="D76" s="581">
        <f t="shared" si="22"/>
        <v>37.66</v>
      </c>
      <c r="E76" s="581">
        <f t="shared" si="22"/>
        <v>26.903</v>
      </c>
      <c r="F76" s="595"/>
      <c r="G76" s="591">
        <f>H76+J76</f>
        <v>33.16</v>
      </c>
      <c r="H76" s="581">
        <v>33.16</v>
      </c>
      <c r="I76" s="581">
        <v>24.834</v>
      </c>
      <c r="J76" s="598"/>
      <c r="K76" s="591"/>
      <c r="L76" s="581"/>
      <c r="M76" s="581"/>
      <c r="N76" s="598"/>
      <c r="O76" s="591"/>
      <c r="P76" s="581"/>
      <c r="Q76" s="581"/>
      <c r="R76" s="598"/>
      <c r="S76" s="589">
        <f t="shared" si="21"/>
        <v>4.5</v>
      </c>
      <c r="T76" s="581">
        <v>4.5</v>
      </c>
      <c r="U76" s="581">
        <v>2.069</v>
      </c>
      <c r="V76" s="598"/>
      <c r="W76" s="544"/>
    </row>
    <row r="77" spans="1:23" ht="12.75">
      <c r="A77" s="582">
        <f>+A76+1</f>
        <v>68</v>
      </c>
      <c r="B77" s="590" t="s">
        <v>407</v>
      </c>
      <c r="C77" s="591">
        <f t="shared" si="22"/>
        <v>400.329</v>
      </c>
      <c r="D77" s="581">
        <f t="shared" si="22"/>
        <v>400.329</v>
      </c>
      <c r="E77" s="581">
        <f t="shared" si="22"/>
        <v>259.841</v>
      </c>
      <c r="F77" s="595"/>
      <c r="G77" s="591">
        <f>H77+J77</f>
        <v>194.916</v>
      </c>
      <c r="H77" s="581">
        <v>194.916</v>
      </c>
      <c r="I77" s="581">
        <v>119.081</v>
      </c>
      <c r="J77" s="598"/>
      <c r="K77" s="588"/>
      <c r="L77" s="586"/>
      <c r="M77" s="586"/>
      <c r="N77" s="585"/>
      <c r="O77" s="591">
        <f>+P77</f>
        <v>187.413</v>
      </c>
      <c r="P77" s="581">
        <v>187.413</v>
      </c>
      <c r="Q77" s="581">
        <v>140.76</v>
      </c>
      <c r="R77" s="598"/>
      <c r="S77" s="589">
        <f t="shared" si="21"/>
        <v>18</v>
      </c>
      <c r="T77" s="581">
        <v>18</v>
      </c>
      <c r="U77" s="581"/>
      <c r="V77" s="598"/>
      <c r="W77" s="544"/>
    </row>
    <row r="78" spans="1:23" ht="12.75">
      <c r="A78" s="582">
        <f>+A77+1</f>
        <v>69</v>
      </c>
      <c r="B78" s="590" t="s">
        <v>149</v>
      </c>
      <c r="C78" s="591">
        <f aca="true" t="shared" si="23" ref="C78:E80">+G78+K78+O78+S78</f>
        <v>646.213</v>
      </c>
      <c r="D78" s="581">
        <f t="shared" si="23"/>
        <v>646.213</v>
      </c>
      <c r="E78" s="581">
        <f t="shared" si="23"/>
        <v>410.47200000000004</v>
      </c>
      <c r="F78" s="595"/>
      <c r="G78" s="591">
        <f>+H78</f>
        <v>251.799</v>
      </c>
      <c r="H78" s="581">
        <v>251.799</v>
      </c>
      <c r="I78" s="581">
        <v>125.615</v>
      </c>
      <c r="J78" s="585"/>
      <c r="K78" s="588"/>
      <c r="L78" s="586"/>
      <c r="M78" s="586"/>
      <c r="N78" s="585"/>
      <c r="O78" s="591">
        <f>+P78</f>
        <v>379.914</v>
      </c>
      <c r="P78" s="581">
        <v>379.914</v>
      </c>
      <c r="Q78" s="581">
        <v>284.857</v>
      </c>
      <c r="R78" s="598"/>
      <c r="S78" s="589">
        <f t="shared" si="21"/>
        <v>14.5</v>
      </c>
      <c r="T78" s="581">
        <v>14.5</v>
      </c>
      <c r="U78" s="581"/>
      <c r="V78" s="598"/>
      <c r="W78" s="544"/>
    </row>
    <row r="79" spans="1:23" ht="12.75">
      <c r="A79" s="582">
        <f>+A78+1</f>
        <v>70</v>
      </c>
      <c r="B79" s="590" t="s">
        <v>455</v>
      </c>
      <c r="C79" s="591">
        <f t="shared" si="23"/>
        <v>154.251</v>
      </c>
      <c r="D79" s="581">
        <f t="shared" si="23"/>
        <v>154.251</v>
      </c>
      <c r="E79" s="581">
        <f t="shared" si="23"/>
        <v>87.856</v>
      </c>
      <c r="F79" s="595"/>
      <c r="G79" s="591">
        <f>+H79</f>
        <v>102.159</v>
      </c>
      <c r="H79" s="581">
        <v>102.159</v>
      </c>
      <c r="I79" s="581">
        <v>54.658</v>
      </c>
      <c r="J79" s="598"/>
      <c r="K79" s="591"/>
      <c r="L79" s="581"/>
      <c r="M79" s="581"/>
      <c r="N79" s="598"/>
      <c r="O79" s="591">
        <f>+P79</f>
        <v>44.892</v>
      </c>
      <c r="P79" s="581">
        <v>44.892</v>
      </c>
      <c r="Q79" s="581">
        <v>33.198</v>
      </c>
      <c r="R79" s="598"/>
      <c r="S79" s="589">
        <f t="shared" si="21"/>
        <v>7.2</v>
      </c>
      <c r="T79" s="581">
        <v>7.2</v>
      </c>
      <c r="U79" s="581"/>
      <c r="V79" s="598"/>
      <c r="W79" s="544"/>
    </row>
    <row r="80" spans="1:23" ht="12.75">
      <c r="A80" s="582">
        <v>71</v>
      </c>
      <c r="B80" s="638" t="s">
        <v>456</v>
      </c>
      <c r="C80" s="591">
        <f t="shared" si="23"/>
        <v>41.171</v>
      </c>
      <c r="D80" s="581">
        <f t="shared" si="23"/>
        <v>41.171</v>
      </c>
      <c r="E80" s="581">
        <f t="shared" si="23"/>
        <v>28.078000000000003</v>
      </c>
      <c r="F80" s="595"/>
      <c r="G80" s="591">
        <f>+H80</f>
        <v>39.659</v>
      </c>
      <c r="H80" s="581">
        <v>39.659</v>
      </c>
      <c r="I80" s="581">
        <v>27.382</v>
      </c>
      <c r="J80" s="598"/>
      <c r="K80" s="591"/>
      <c r="L80" s="581"/>
      <c r="M80" s="581"/>
      <c r="N80" s="598"/>
      <c r="O80" s="591"/>
      <c r="P80" s="581"/>
      <c r="Q80" s="581"/>
      <c r="R80" s="598"/>
      <c r="S80" s="589">
        <f t="shared" si="21"/>
        <v>1.512</v>
      </c>
      <c r="T80" s="581">
        <v>1.512</v>
      </c>
      <c r="U80" s="581">
        <v>0.696</v>
      </c>
      <c r="V80" s="598"/>
      <c r="W80" s="544"/>
    </row>
    <row r="81" spans="1:23" ht="12.75">
      <c r="A81" s="582">
        <f>+A80+1</f>
        <v>72</v>
      </c>
      <c r="B81" s="590" t="s">
        <v>156</v>
      </c>
      <c r="C81" s="591">
        <f aca="true" t="shared" si="24" ref="C81:E82">G81+K81+O81+S81</f>
        <v>660.677</v>
      </c>
      <c r="D81" s="581">
        <f t="shared" si="24"/>
        <v>659.548</v>
      </c>
      <c r="E81" s="581">
        <f t="shared" si="24"/>
        <v>439.84999999999997</v>
      </c>
      <c r="F81" s="581">
        <f>+J81+N81+R81+V81</f>
        <v>1.129</v>
      </c>
      <c r="G81" s="591">
        <f>H81+J81</f>
        <v>208.932</v>
      </c>
      <c r="H81" s="581">
        <v>207.803</v>
      </c>
      <c r="I81" s="581">
        <v>118.344</v>
      </c>
      <c r="J81" s="598">
        <v>1.129</v>
      </c>
      <c r="K81" s="588"/>
      <c r="L81" s="586"/>
      <c r="M81" s="586"/>
      <c r="N81" s="585"/>
      <c r="O81" s="591">
        <f>+P81</f>
        <v>428.745</v>
      </c>
      <c r="P81" s="581">
        <v>428.745</v>
      </c>
      <c r="Q81" s="581">
        <v>321.506</v>
      </c>
      <c r="R81" s="598"/>
      <c r="S81" s="589">
        <f t="shared" si="21"/>
        <v>23</v>
      </c>
      <c r="T81" s="581">
        <v>23</v>
      </c>
      <c r="U81" s="581"/>
      <c r="V81" s="598"/>
      <c r="W81" s="544"/>
    </row>
    <row r="82" spans="1:23" ht="12.75">
      <c r="A82" s="582">
        <f>+A81+1</f>
        <v>73</v>
      </c>
      <c r="B82" s="638" t="s">
        <v>457</v>
      </c>
      <c r="C82" s="591">
        <f t="shared" si="24"/>
        <v>34.462</v>
      </c>
      <c r="D82" s="581">
        <f t="shared" si="24"/>
        <v>34.462</v>
      </c>
      <c r="E82" s="581">
        <f t="shared" si="24"/>
        <v>25.736</v>
      </c>
      <c r="F82" s="595"/>
      <c r="G82" s="591">
        <f>H82+J82</f>
        <v>32.862</v>
      </c>
      <c r="H82" s="581">
        <v>32.862</v>
      </c>
      <c r="I82" s="581">
        <v>25</v>
      </c>
      <c r="J82" s="598"/>
      <c r="K82" s="591"/>
      <c r="L82" s="581"/>
      <c r="M82" s="581"/>
      <c r="N82" s="598"/>
      <c r="O82" s="591"/>
      <c r="P82" s="581"/>
      <c r="Q82" s="581"/>
      <c r="R82" s="598"/>
      <c r="S82" s="589">
        <f t="shared" si="21"/>
        <v>1.6</v>
      </c>
      <c r="T82" s="581">
        <v>1.6</v>
      </c>
      <c r="U82" s="581">
        <v>0.736</v>
      </c>
      <c r="V82" s="598"/>
      <c r="W82" s="544"/>
    </row>
    <row r="83" spans="1:23" ht="12.75">
      <c r="A83" s="582">
        <f>+A82+1</f>
        <v>74</v>
      </c>
      <c r="B83" s="590" t="s">
        <v>411</v>
      </c>
      <c r="C83" s="591">
        <f aca="true" t="shared" si="25" ref="C83:E90">+G83+K83+O83+S83</f>
        <v>778.9019999999999</v>
      </c>
      <c r="D83" s="581">
        <f t="shared" si="25"/>
        <v>778.9019999999999</v>
      </c>
      <c r="E83" s="581">
        <f t="shared" si="25"/>
        <v>465.164</v>
      </c>
      <c r="F83" s="595"/>
      <c r="G83" s="591">
        <f>+H83</f>
        <v>341.571</v>
      </c>
      <c r="H83" s="581">
        <v>341.571</v>
      </c>
      <c r="I83" s="581">
        <v>160.738</v>
      </c>
      <c r="J83" s="585"/>
      <c r="K83" s="588"/>
      <c r="L83" s="586"/>
      <c r="M83" s="586"/>
      <c r="N83" s="585"/>
      <c r="O83" s="591">
        <f>+P83</f>
        <v>405.931</v>
      </c>
      <c r="P83" s="581">
        <v>405.931</v>
      </c>
      <c r="Q83" s="581">
        <v>304.426</v>
      </c>
      <c r="R83" s="585"/>
      <c r="S83" s="589">
        <f t="shared" si="21"/>
        <v>31.4</v>
      </c>
      <c r="T83" s="581">
        <v>31.4</v>
      </c>
      <c r="U83" s="581"/>
      <c r="V83" s="598"/>
      <c r="W83" s="544"/>
    </row>
    <row r="84" spans="1:23" ht="12.75">
      <c r="A84" s="582">
        <f>+A83+1</f>
        <v>75</v>
      </c>
      <c r="B84" s="590" t="s">
        <v>200</v>
      </c>
      <c r="C84" s="591">
        <f t="shared" si="25"/>
        <v>325.79599999999994</v>
      </c>
      <c r="D84" s="581">
        <f t="shared" si="25"/>
        <v>325.79599999999994</v>
      </c>
      <c r="E84" s="581">
        <f t="shared" si="25"/>
        <v>207.632</v>
      </c>
      <c r="F84" s="595"/>
      <c r="G84" s="591">
        <f>+H84+J84</f>
        <v>16.977</v>
      </c>
      <c r="H84" s="581">
        <v>16.977</v>
      </c>
      <c r="I84" s="581"/>
      <c r="J84" s="598"/>
      <c r="K84" s="591">
        <f>L84+N84</f>
        <v>136.1</v>
      </c>
      <c r="L84" s="581">
        <v>136.1</v>
      </c>
      <c r="M84" s="581">
        <v>82.593</v>
      </c>
      <c r="N84" s="598"/>
      <c r="O84" s="591">
        <f>+P84</f>
        <v>165.319</v>
      </c>
      <c r="P84" s="581">
        <v>165.319</v>
      </c>
      <c r="Q84" s="581">
        <v>125.039</v>
      </c>
      <c r="R84" s="598"/>
      <c r="S84" s="589">
        <f t="shared" si="21"/>
        <v>7.4</v>
      </c>
      <c r="T84" s="581">
        <v>7.4</v>
      </c>
      <c r="U84" s="581"/>
      <c r="V84" s="598"/>
      <c r="W84" s="544"/>
    </row>
    <row r="85" spans="1:23" ht="12.75">
      <c r="A85" s="582">
        <v>76</v>
      </c>
      <c r="B85" s="590" t="s">
        <v>412</v>
      </c>
      <c r="C85" s="591">
        <f t="shared" si="25"/>
        <v>406.804</v>
      </c>
      <c r="D85" s="581">
        <f t="shared" si="25"/>
        <v>406.804</v>
      </c>
      <c r="E85" s="581">
        <f t="shared" si="25"/>
        <v>294.001</v>
      </c>
      <c r="F85" s="595"/>
      <c r="G85" s="591">
        <f aca="true" t="shared" si="26" ref="G85:G92">+H85</f>
        <v>352.599</v>
      </c>
      <c r="H85" s="581">
        <v>352.599</v>
      </c>
      <c r="I85" s="581">
        <v>261.885</v>
      </c>
      <c r="J85" s="585"/>
      <c r="K85" s="588"/>
      <c r="L85" s="586"/>
      <c r="M85" s="586"/>
      <c r="N85" s="585"/>
      <c r="O85" s="591">
        <f>+P85</f>
        <v>25.705</v>
      </c>
      <c r="P85" s="581">
        <v>25.705</v>
      </c>
      <c r="Q85" s="581">
        <v>19.7</v>
      </c>
      <c r="R85" s="598"/>
      <c r="S85" s="589">
        <f>+T85+V85</f>
        <v>28.5</v>
      </c>
      <c r="T85" s="581">
        <v>28.5</v>
      </c>
      <c r="U85" s="581">
        <v>12.416</v>
      </c>
      <c r="V85" s="598"/>
      <c r="W85" s="544"/>
    </row>
    <row r="86" spans="1:23" ht="12.75">
      <c r="A86" s="582">
        <f>+A85+1</f>
        <v>77</v>
      </c>
      <c r="B86" s="590" t="s">
        <v>179</v>
      </c>
      <c r="C86" s="591">
        <f t="shared" si="25"/>
        <v>119.569</v>
      </c>
      <c r="D86" s="581">
        <f t="shared" si="25"/>
        <v>119.569</v>
      </c>
      <c r="E86" s="581">
        <f t="shared" si="25"/>
        <v>86.772</v>
      </c>
      <c r="F86" s="595"/>
      <c r="G86" s="591">
        <f t="shared" si="26"/>
        <v>94.294</v>
      </c>
      <c r="H86" s="581">
        <v>94.294</v>
      </c>
      <c r="I86" s="581">
        <v>71.525</v>
      </c>
      <c r="J86" s="585"/>
      <c r="K86" s="588"/>
      <c r="L86" s="586"/>
      <c r="M86" s="586"/>
      <c r="N86" s="585"/>
      <c r="O86" s="591">
        <f>+P86</f>
        <v>13.775</v>
      </c>
      <c r="P86" s="581">
        <v>13.775</v>
      </c>
      <c r="Q86" s="581">
        <v>10.557</v>
      </c>
      <c r="R86" s="598"/>
      <c r="S86" s="589">
        <f aca="true" t="shared" si="27" ref="S86:S91">T86+V86</f>
        <v>11.5</v>
      </c>
      <c r="T86" s="581">
        <v>11.5</v>
      </c>
      <c r="U86" s="581">
        <v>4.69</v>
      </c>
      <c r="V86" s="598"/>
      <c r="W86" s="544"/>
    </row>
    <row r="87" spans="1:23" ht="12.75">
      <c r="A87" s="582">
        <f>+A86+1</f>
        <v>78</v>
      </c>
      <c r="B87" s="638" t="s">
        <v>167</v>
      </c>
      <c r="C87" s="591">
        <f t="shared" si="25"/>
        <v>86.653</v>
      </c>
      <c r="D87" s="581">
        <f t="shared" si="25"/>
        <v>86.653</v>
      </c>
      <c r="E87" s="581">
        <f t="shared" si="25"/>
        <v>47.442</v>
      </c>
      <c r="F87" s="595"/>
      <c r="G87" s="591">
        <f t="shared" si="26"/>
        <v>65.653</v>
      </c>
      <c r="H87" s="581">
        <v>65.653</v>
      </c>
      <c r="I87" s="581">
        <v>47.442</v>
      </c>
      <c r="J87" s="585"/>
      <c r="K87" s="588"/>
      <c r="L87" s="586"/>
      <c r="M87" s="586"/>
      <c r="N87" s="585"/>
      <c r="O87" s="591"/>
      <c r="P87" s="581"/>
      <c r="Q87" s="581"/>
      <c r="R87" s="598"/>
      <c r="S87" s="589">
        <f t="shared" si="27"/>
        <v>21</v>
      </c>
      <c r="T87" s="581">
        <v>21</v>
      </c>
      <c r="U87" s="581"/>
      <c r="V87" s="598"/>
      <c r="W87" s="544"/>
    </row>
    <row r="88" spans="1:23" ht="12.75">
      <c r="A88" s="582">
        <v>79</v>
      </c>
      <c r="B88" s="638" t="s">
        <v>458</v>
      </c>
      <c r="C88" s="591">
        <f t="shared" si="25"/>
        <v>90.529</v>
      </c>
      <c r="D88" s="581">
        <f t="shared" si="25"/>
        <v>90.529</v>
      </c>
      <c r="E88" s="581">
        <f t="shared" si="25"/>
        <v>67.105</v>
      </c>
      <c r="F88" s="595"/>
      <c r="G88" s="591">
        <f t="shared" si="26"/>
        <v>31.66</v>
      </c>
      <c r="H88" s="581">
        <v>31.66</v>
      </c>
      <c r="I88" s="581">
        <v>22.754</v>
      </c>
      <c r="J88" s="585"/>
      <c r="K88" s="588"/>
      <c r="L88" s="586"/>
      <c r="M88" s="586"/>
      <c r="N88" s="585"/>
      <c r="O88" s="591">
        <f>+P88</f>
        <v>57.869</v>
      </c>
      <c r="P88" s="581">
        <v>57.869</v>
      </c>
      <c r="Q88" s="581">
        <v>44.351</v>
      </c>
      <c r="R88" s="598"/>
      <c r="S88" s="589">
        <f t="shared" si="27"/>
        <v>1</v>
      </c>
      <c r="T88" s="581">
        <v>1</v>
      </c>
      <c r="U88" s="581"/>
      <c r="V88" s="598"/>
      <c r="W88" s="544"/>
    </row>
    <row r="89" spans="1:23" ht="12.75">
      <c r="A89" s="582">
        <f>+A88+1</f>
        <v>80</v>
      </c>
      <c r="B89" s="590" t="s">
        <v>413</v>
      </c>
      <c r="C89" s="591">
        <f t="shared" si="25"/>
        <v>227.31699999999998</v>
      </c>
      <c r="D89" s="581">
        <f t="shared" si="25"/>
        <v>227.31699999999998</v>
      </c>
      <c r="E89" s="581">
        <f t="shared" si="25"/>
        <v>146.53799999999998</v>
      </c>
      <c r="F89" s="595"/>
      <c r="G89" s="591">
        <f t="shared" si="26"/>
        <v>159.314</v>
      </c>
      <c r="H89" s="581">
        <v>159.314</v>
      </c>
      <c r="I89" s="581">
        <v>103.696</v>
      </c>
      <c r="J89" s="585"/>
      <c r="K89" s="588"/>
      <c r="L89" s="586"/>
      <c r="M89" s="586"/>
      <c r="N89" s="585"/>
      <c r="O89" s="591">
        <f>+P89</f>
        <v>56.303</v>
      </c>
      <c r="P89" s="581">
        <v>56.303</v>
      </c>
      <c r="Q89" s="581">
        <v>41.646</v>
      </c>
      <c r="R89" s="598"/>
      <c r="S89" s="589">
        <f t="shared" si="27"/>
        <v>11.7</v>
      </c>
      <c r="T89" s="581">
        <v>11.7</v>
      </c>
      <c r="U89" s="581">
        <v>1.196</v>
      </c>
      <c r="V89" s="598"/>
      <c r="W89" s="544"/>
    </row>
    <row r="90" spans="1:23" ht="12.75">
      <c r="A90" s="582">
        <v>81</v>
      </c>
      <c r="B90" s="590" t="s">
        <v>459</v>
      </c>
      <c r="C90" s="596">
        <f t="shared" si="25"/>
        <v>67.899</v>
      </c>
      <c r="D90" s="581">
        <f t="shared" si="25"/>
        <v>67.899</v>
      </c>
      <c r="E90" s="589">
        <f t="shared" si="25"/>
        <v>43.929</v>
      </c>
      <c r="F90" s="595"/>
      <c r="G90" s="591">
        <f t="shared" si="26"/>
        <v>40.21</v>
      </c>
      <c r="H90" s="581">
        <v>40.21</v>
      </c>
      <c r="I90" s="581">
        <v>25.751</v>
      </c>
      <c r="J90" s="585"/>
      <c r="K90" s="588"/>
      <c r="L90" s="586"/>
      <c r="M90" s="586"/>
      <c r="N90" s="585"/>
      <c r="O90" s="591">
        <f>+P90</f>
        <v>24.589</v>
      </c>
      <c r="P90" s="581">
        <v>24.589</v>
      </c>
      <c r="Q90" s="581">
        <v>18.178</v>
      </c>
      <c r="R90" s="598"/>
      <c r="S90" s="589">
        <f t="shared" si="27"/>
        <v>3.1</v>
      </c>
      <c r="T90" s="581">
        <v>3.1</v>
      </c>
      <c r="U90" s="581"/>
      <c r="V90" s="598"/>
      <c r="W90" s="544"/>
    </row>
    <row r="91" spans="1:23" ht="12.75">
      <c r="A91" s="582">
        <v>82</v>
      </c>
      <c r="B91" s="638" t="s">
        <v>111</v>
      </c>
      <c r="C91" s="591">
        <f>G91+K91+O91+S91</f>
        <v>375.698</v>
      </c>
      <c r="D91" s="581">
        <f>H91+L91+P91+T91</f>
        <v>374.698</v>
      </c>
      <c r="E91" s="581">
        <f>I91+M91+Q91+U91</f>
        <v>228.73700000000002</v>
      </c>
      <c r="F91" s="581">
        <f>J91+N91+R91+V91</f>
        <v>1</v>
      </c>
      <c r="G91" s="591">
        <f t="shared" si="26"/>
        <v>346.241</v>
      </c>
      <c r="H91" s="581">
        <v>346.241</v>
      </c>
      <c r="I91" s="581">
        <v>215.357</v>
      </c>
      <c r="J91" s="598"/>
      <c r="K91" s="588"/>
      <c r="L91" s="586"/>
      <c r="M91" s="586"/>
      <c r="N91" s="585"/>
      <c r="O91" s="591">
        <f>+P91</f>
        <v>14.457</v>
      </c>
      <c r="P91" s="581">
        <v>14.457</v>
      </c>
      <c r="Q91" s="581">
        <v>11.08</v>
      </c>
      <c r="R91" s="598"/>
      <c r="S91" s="589">
        <f t="shared" si="27"/>
        <v>15</v>
      </c>
      <c r="T91" s="581">
        <v>14</v>
      </c>
      <c r="U91" s="581">
        <v>2.3</v>
      </c>
      <c r="V91" s="598">
        <v>1</v>
      </c>
      <c r="W91" s="544"/>
    </row>
    <row r="92" spans="1:23" ht="12.75">
      <c r="A92" s="582">
        <v>83</v>
      </c>
      <c r="B92" s="640" t="s">
        <v>390</v>
      </c>
      <c r="C92" s="572">
        <f aca="true" t="shared" si="28" ref="C92:C123">G92+K92+O92+S92</f>
        <v>28.4</v>
      </c>
      <c r="D92" s="578">
        <f aca="true" t="shared" si="29" ref="D92:D123">H92+L92+P92+T92</f>
        <v>28.4</v>
      </c>
      <c r="E92" s="578"/>
      <c r="F92" s="611"/>
      <c r="G92" s="572">
        <f t="shared" si="26"/>
        <v>28.4</v>
      </c>
      <c r="H92" s="578">
        <v>28.4</v>
      </c>
      <c r="I92" s="581"/>
      <c r="J92" s="598"/>
      <c r="K92" s="588"/>
      <c r="L92" s="586"/>
      <c r="M92" s="586"/>
      <c r="N92" s="585"/>
      <c r="O92" s="591"/>
      <c r="P92" s="581"/>
      <c r="Q92" s="581"/>
      <c r="R92" s="598"/>
      <c r="S92" s="589"/>
      <c r="T92" s="581"/>
      <c r="U92" s="581"/>
      <c r="V92" s="598"/>
      <c r="W92" s="544"/>
    </row>
    <row r="93" spans="1:23" ht="12.75">
      <c r="A93" s="582">
        <v>84</v>
      </c>
      <c r="B93" s="590" t="s">
        <v>114</v>
      </c>
      <c r="C93" s="591">
        <f t="shared" si="28"/>
        <v>7.449</v>
      </c>
      <c r="D93" s="581">
        <f t="shared" si="29"/>
        <v>7.449</v>
      </c>
      <c r="E93" s="581">
        <f aca="true" t="shared" si="30" ref="E93:E98">I93+M93+Q93+U93</f>
        <v>2.9</v>
      </c>
      <c r="F93" s="595"/>
      <c r="G93" s="591">
        <f aca="true" t="shared" si="31" ref="G93:G99">H93+J93</f>
        <v>7.449</v>
      </c>
      <c r="H93" s="581">
        <v>7.449</v>
      </c>
      <c r="I93" s="581">
        <v>2.9</v>
      </c>
      <c r="J93" s="612"/>
      <c r="K93" s="588"/>
      <c r="L93" s="586"/>
      <c r="M93" s="586"/>
      <c r="N93" s="585"/>
      <c r="O93" s="591"/>
      <c r="P93" s="581"/>
      <c r="Q93" s="581"/>
      <c r="R93" s="598"/>
      <c r="S93" s="589"/>
      <c r="T93" s="581"/>
      <c r="U93" s="581"/>
      <c r="V93" s="598"/>
      <c r="W93" s="544"/>
    </row>
    <row r="94" spans="1:23" ht="12.75">
      <c r="A94" s="582">
        <v>85</v>
      </c>
      <c r="B94" s="590" t="s">
        <v>115</v>
      </c>
      <c r="C94" s="591">
        <f t="shared" si="28"/>
        <v>32.096</v>
      </c>
      <c r="D94" s="581">
        <f t="shared" si="29"/>
        <v>32.096</v>
      </c>
      <c r="E94" s="581">
        <f t="shared" si="30"/>
        <v>16.547</v>
      </c>
      <c r="F94" s="595"/>
      <c r="G94" s="591">
        <f t="shared" si="31"/>
        <v>32.096</v>
      </c>
      <c r="H94" s="581">
        <v>32.096</v>
      </c>
      <c r="I94" s="581">
        <v>16.547</v>
      </c>
      <c r="J94" s="612"/>
      <c r="K94" s="588"/>
      <c r="L94" s="586"/>
      <c r="M94" s="586"/>
      <c r="N94" s="585"/>
      <c r="O94" s="591"/>
      <c r="P94" s="581"/>
      <c r="Q94" s="581"/>
      <c r="R94" s="598"/>
      <c r="S94" s="589"/>
      <c r="T94" s="581"/>
      <c r="U94" s="581"/>
      <c r="V94" s="598"/>
      <c r="W94" s="544"/>
    </row>
    <row r="95" spans="1:23" ht="12.75">
      <c r="A95" s="582">
        <v>86</v>
      </c>
      <c r="B95" s="590" t="s">
        <v>116</v>
      </c>
      <c r="C95" s="591">
        <f t="shared" si="28"/>
        <v>11.018</v>
      </c>
      <c r="D95" s="581">
        <f t="shared" si="29"/>
        <v>11.018</v>
      </c>
      <c r="E95" s="581">
        <f t="shared" si="30"/>
        <v>5.322</v>
      </c>
      <c r="F95" s="595"/>
      <c r="G95" s="591">
        <f t="shared" si="31"/>
        <v>11.018</v>
      </c>
      <c r="H95" s="581">
        <v>11.018</v>
      </c>
      <c r="I95" s="581">
        <v>5.322</v>
      </c>
      <c r="J95" s="598"/>
      <c r="K95" s="588"/>
      <c r="L95" s="586"/>
      <c r="M95" s="586"/>
      <c r="N95" s="585"/>
      <c r="O95" s="591"/>
      <c r="P95" s="581"/>
      <c r="Q95" s="581"/>
      <c r="R95" s="598"/>
      <c r="S95" s="600"/>
      <c r="T95" s="578"/>
      <c r="U95" s="578"/>
      <c r="V95" s="612"/>
      <c r="W95" s="544"/>
    </row>
    <row r="96" spans="1:23" ht="12.75">
      <c r="A96" s="582">
        <v>87</v>
      </c>
      <c r="B96" s="590" t="s">
        <v>117</v>
      </c>
      <c r="C96" s="591">
        <f t="shared" si="28"/>
        <v>11.298</v>
      </c>
      <c r="D96" s="581">
        <f t="shared" si="29"/>
        <v>11.298</v>
      </c>
      <c r="E96" s="581">
        <f t="shared" si="30"/>
        <v>5.78</v>
      </c>
      <c r="F96" s="595"/>
      <c r="G96" s="591">
        <f t="shared" si="31"/>
        <v>11.298</v>
      </c>
      <c r="H96" s="581">
        <v>11.298</v>
      </c>
      <c r="I96" s="581">
        <v>5.78</v>
      </c>
      <c r="J96" s="612"/>
      <c r="K96" s="588"/>
      <c r="L96" s="586"/>
      <c r="M96" s="586"/>
      <c r="N96" s="585"/>
      <c r="O96" s="591"/>
      <c r="P96" s="581"/>
      <c r="Q96" s="581"/>
      <c r="R96" s="598"/>
      <c r="S96" s="600"/>
      <c r="T96" s="578"/>
      <c r="U96" s="578"/>
      <c r="V96" s="612"/>
      <c r="W96" s="544"/>
    </row>
    <row r="97" spans="1:23" ht="12.75">
      <c r="A97" s="582">
        <v>88</v>
      </c>
      <c r="B97" s="590" t="s">
        <v>118</v>
      </c>
      <c r="C97" s="591">
        <f t="shared" si="28"/>
        <v>5.541</v>
      </c>
      <c r="D97" s="581">
        <f t="shared" si="29"/>
        <v>5.541</v>
      </c>
      <c r="E97" s="581">
        <f t="shared" si="30"/>
        <v>2.677</v>
      </c>
      <c r="F97" s="595"/>
      <c r="G97" s="591">
        <f t="shared" si="31"/>
        <v>5.541</v>
      </c>
      <c r="H97" s="581">
        <v>5.541</v>
      </c>
      <c r="I97" s="581">
        <v>2.677</v>
      </c>
      <c r="J97" s="612"/>
      <c r="K97" s="588"/>
      <c r="L97" s="586"/>
      <c r="M97" s="586"/>
      <c r="N97" s="585"/>
      <c r="O97" s="591"/>
      <c r="P97" s="581"/>
      <c r="Q97" s="581"/>
      <c r="R97" s="598"/>
      <c r="S97" s="600"/>
      <c r="T97" s="578"/>
      <c r="U97" s="578"/>
      <c r="V97" s="612"/>
      <c r="W97" s="544"/>
    </row>
    <row r="98" spans="1:23" ht="12.75">
      <c r="A98" s="582">
        <f>+A97+1</f>
        <v>89</v>
      </c>
      <c r="B98" s="590" t="s">
        <v>119</v>
      </c>
      <c r="C98" s="591">
        <f t="shared" si="28"/>
        <v>15.204</v>
      </c>
      <c r="D98" s="581">
        <f t="shared" si="29"/>
        <v>15.204</v>
      </c>
      <c r="E98" s="581">
        <f t="shared" si="30"/>
        <v>5.56</v>
      </c>
      <c r="F98" s="595"/>
      <c r="G98" s="591">
        <f t="shared" si="31"/>
        <v>15.204</v>
      </c>
      <c r="H98" s="581">
        <v>15.204</v>
      </c>
      <c r="I98" s="581">
        <v>5.56</v>
      </c>
      <c r="J98" s="612"/>
      <c r="K98" s="588"/>
      <c r="L98" s="586"/>
      <c r="M98" s="586"/>
      <c r="N98" s="585"/>
      <c r="O98" s="591"/>
      <c r="P98" s="581"/>
      <c r="Q98" s="581"/>
      <c r="R98" s="598"/>
      <c r="S98" s="600"/>
      <c r="T98" s="578"/>
      <c r="U98" s="578"/>
      <c r="V98" s="612"/>
      <c r="W98" s="544"/>
    </row>
    <row r="99" spans="1:23" ht="13.5" thickBot="1">
      <c r="A99" s="641">
        <v>90</v>
      </c>
      <c r="B99" s="642" t="s">
        <v>175</v>
      </c>
      <c r="C99" s="643">
        <f t="shared" si="28"/>
        <v>31.325</v>
      </c>
      <c r="D99" s="616">
        <f t="shared" si="29"/>
        <v>31.325</v>
      </c>
      <c r="E99" s="616"/>
      <c r="F99" s="617"/>
      <c r="G99" s="643">
        <f t="shared" si="31"/>
        <v>31.325</v>
      </c>
      <c r="H99" s="616">
        <v>31.325</v>
      </c>
      <c r="I99" s="616"/>
      <c r="J99" s="644"/>
      <c r="K99" s="645"/>
      <c r="L99" s="646"/>
      <c r="M99" s="646"/>
      <c r="N99" s="647"/>
      <c r="O99" s="618"/>
      <c r="P99" s="619"/>
      <c r="Q99" s="619"/>
      <c r="R99" s="622"/>
      <c r="S99" s="648"/>
      <c r="T99" s="649"/>
      <c r="U99" s="649"/>
      <c r="V99" s="620"/>
      <c r="W99" s="544"/>
    </row>
    <row r="100" spans="1:23" ht="45.75" thickBot="1">
      <c r="A100" s="549">
        <f>+A99+1</f>
        <v>91</v>
      </c>
      <c r="B100" s="550" t="s">
        <v>461</v>
      </c>
      <c r="C100" s="650">
        <f t="shared" si="28"/>
        <v>2417.8740000000003</v>
      </c>
      <c r="D100" s="651">
        <f t="shared" si="29"/>
        <v>2395.7740000000003</v>
      </c>
      <c r="E100" s="552">
        <f>I100+M100+Q100+U100</f>
        <v>1244.7870000000003</v>
      </c>
      <c r="F100" s="556">
        <f>J100+N100+R100+V100</f>
        <v>22.1</v>
      </c>
      <c r="G100" s="552">
        <f>G101+G114+G118+G122+G123+SUM(G128:G139)+G141+G144+G145</f>
        <v>2283.014</v>
      </c>
      <c r="H100" s="552">
        <f>H101+H114+H118+H122+H123+SUM(H128:H139)+H141+H144+H145</f>
        <v>2283.014</v>
      </c>
      <c r="I100" s="552">
        <f>I101+I114+I118+SUM(I122:I139)+I141+I144+I145</f>
        <v>1237.5630000000003</v>
      </c>
      <c r="J100" s="552"/>
      <c r="K100" s="652"/>
      <c r="L100" s="653"/>
      <c r="M100" s="653"/>
      <c r="N100" s="623"/>
      <c r="O100" s="652"/>
      <c r="P100" s="653"/>
      <c r="Q100" s="653"/>
      <c r="R100" s="623"/>
      <c r="S100" s="654">
        <f>S101+SUM(S114:S139)+S141+S144+S145</f>
        <v>134.86</v>
      </c>
      <c r="T100" s="651">
        <f>SUM(T114:T145)</f>
        <v>112.76</v>
      </c>
      <c r="U100" s="552">
        <f>SUM(U114:U144)</f>
        <v>7.223999999999999</v>
      </c>
      <c r="V100" s="556">
        <f>SUM(V114:V144)</f>
        <v>22.1</v>
      </c>
      <c r="W100" s="544"/>
    </row>
    <row r="101" spans="1:23" ht="25.5">
      <c r="A101" s="558">
        <f>+A100+1</f>
        <v>92</v>
      </c>
      <c r="B101" s="655" t="s">
        <v>462</v>
      </c>
      <c r="C101" s="575">
        <f t="shared" si="28"/>
        <v>119.9</v>
      </c>
      <c r="D101" s="565">
        <f t="shared" si="29"/>
        <v>119.9</v>
      </c>
      <c r="E101" s="565"/>
      <c r="F101" s="574"/>
      <c r="G101" s="656">
        <f>SUM(G102:G113)-G105-G106</f>
        <v>119.9</v>
      </c>
      <c r="H101" s="628">
        <f>SUM(H102:H113)-H105-H106</f>
        <v>119.9</v>
      </c>
      <c r="I101" s="628"/>
      <c r="J101" s="629"/>
      <c r="K101" s="657"/>
      <c r="L101" s="634"/>
      <c r="M101" s="634"/>
      <c r="N101" s="630"/>
      <c r="O101" s="657"/>
      <c r="P101" s="634"/>
      <c r="Q101" s="634"/>
      <c r="R101" s="630"/>
      <c r="S101" s="657"/>
      <c r="T101" s="634"/>
      <c r="U101" s="634"/>
      <c r="V101" s="630"/>
      <c r="W101" s="544"/>
    </row>
    <row r="102" spans="1:23" ht="12.75">
      <c r="A102" s="582">
        <f>+A101+1</f>
        <v>93</v>
      </c>
      <c r="B102" s="583" t="s">
        <v>463</v>
      </c>
      <c r="C102" s="572">
        <f t="shared" si="28"/>
        <v>15</v>
      </c>
      <c r="D102" s="586">
        <f t="shared" si="29"/>
        <v>15</v>
      </c>
      <c r="E102" s="586"/>
      <c r="F102" s="587"/>
      <c r="G102" s="588">
        <f aca="true" t="shared" si="32" ref="G102:G138">H102+J102</f>
        <v>15</v>
      </c>
      <c r="H102" s="586">
        <v>15</v>
      </c>
      <c r="I102" s="586"/>
      <c r="J102" s="585"/>
      <c r="K102" s="588"/>
      <c r="L102" s="586"/>
      <c r="M102" s="586"/>
      <c r="N102" s="585"/>
      <c r="O102" s="588"/>
      <c r="P102" s="586"/>
      <c r="Q102" s="586"/>
      <c r="R102" s="585"/>
      <c r="S102" s="588"/>
      <c r="T102" s="586"/>
      <c r="U102" s="586"/>
      <c r="V102" s="585"/>
      <c r="W102" s="544"/>
    </row>
    <row r="103" spans="1:23" ht="12.75">
      <c r="A103" s="582">
        <f>+A102+1</f>
        <v>94</v>
      </c>
      <c r="B103" s="583" t="s">
        <v>464</v>
      </c>
      <c r="C103" s="572">
        <f t="shared" si="28"/>
        <v>7.5</v>
      </c>
      <c r="D103" s="586">
        <f t="shared" si="29"/>
        <v>7.5</v>
      </c>
      <c r="E103" s="586"/>
      <c r="F103" s="587"/>
      <c r="G103" s="588">
        <f t="shared" si="32"/>
        <v>7.5</v>
      </c>
      <c r="H103" s="586">
        <v>7.5</v>
      </c>
      <c r="I103" s="586"/>
      <c r="J103" s="585"/>
      <c r="K103" s="588"/>
      <c r="L103" s="586"/>
      <c r="M103" s="586"/>
      <c r="N103" s="585"/>
      <c r="O103" s="588"/>
      <c r="P103" s="586"/>
      <c r="Q103" s="586"/>
      <c r="R103" s="585"/>
      <c r="S103" s="588"/>
      <c r="T103" s="586"/>
      <c r="U103" s="586"/>
      <c r="V103" s="585"/>
      <c r="W103" s="544"/>
    </row>
    <row r="104" spans="1:23" ht="12.75">
      <c r="A104" s="582">
        <v>95</v>
      </c>
      <c r="B104" s="637" t="s">
        <v>465</v>
      </c>
      <c r="C104" s="572">
        <f t="shared" si="28"/>
        <v>12</v>
      </c>
      <c r="D104" s="586">
        <f t="shared" si="29"/>
        <v>12</v>
      </c>
      <c r="E104" s="586"/>
      <c r="F104" s="587"/>
      <c r="G104" s="588">
        <f t="shared" si="32"/>
        <v>12</v>
      </c>
      <c r="H104" s="586">
        <v>12</v>
      </c>
      <c r="I104" s="586"/>
      <c r="J104" s="585"/>
      <c r="K104" s="588"/>
      <c r="L104" s="586"/>
      <c r="M104" s="586"/>
      <c r="N104" s="585"/>
      <c r="O104" s="588"/>
      <c r="P104" s="586"/>
      <c r="Q104" s="586"/>
      <c r="R104" s="585"/>
      <c r="S104" s="588"/>
      <c r="T104" s="586"/>
      <c r="U104" s="586"/>
      <c r="V104" s="585"/>
      <c r="W104" s="544"/>
    </row>
    <row r="105" spans="1:23" ht="12.75">
      <c r="A105" s="582">
        <f>+A104+1</f>
        <v>96</v>
      </c>
      <c r="B105" s="637" t="s">
        <v>466</v>
      </c>
      <c r="C105" s="572">
        <f t="shared" si="28"/>
        <v>4</v>
      </c>
      <c r="D105" s="586">
        <f t="shared" si="29"/>
        <v>4</v>
      </c>
      <c r="E105" s="586"/>
      <c r="F105" s="587"/>
      <c r="G105" s="588">
        <f t="shared" si="32"/>
        <v>4</v>
      </c>
      <c r="H105" s="586">
        <v>4</v>
      </c>
      <c r="I105" s="586"/>
      <c r="J105" s="585"/>
      <c r="K105" s="588"/>
      <c r="L105" s="586"/>
      <c r="M105" s="586"/>
      <c r="N105" s="585"/>
      <c r="O105" s="588"/>
      <c r="P105" s="586"/>
      <c r="Q105" s="586"/>
      <c r="R105" s="585"/>
      <c r="S105" s="588"/>
      <c r="T105" s="586"/>
      <c r="U105" s="586"/>
      <c r="V105" s="585"/>
      <c r="W105" s="544"/>
    </row>
    <row r="106" spans="1:23" ht="12.75">
      <c r="A106" s="582">
        <v>97</v>
      </c>
      <c r="B106" s="637" t="s">
        <v>467</v>
      </c>
      <c r="C106" s="572">
        <f t="shared" si="28"/>
        <v>4</v>
      </c>
      <c r="D106" s="586">
        <f t="shared" si="29"/>
        <v>4</v>
      </c>
      <c r="E106" s="586"/>
      <c r="F106" s="587"/>
      <c r="G106" s="588">
        <f t="shared" si="32"/>
        <v>4</v>
      </c>
      <c r="H106" s="586">
        <v>4</v>
      </c>
      <c r="I106" s="586"/>
      <c r="J106" s="585"/>
      <c r="K106" s="588"/>
      <c r="L106" s="586"/>
      <c r="M106" s="586"/>
      <c r="N106" s="585"/>
      <c r="O106" s="588"/>
      <c r="P106" s="586"/>
      <c r="Q106" s="586"/>
      <c r="R106" s="585"/>
      <c r="S106" s="588"/>
      <c r="T106" s="586"/>
      <c r="U106" s="586"/>
      <c r="V106" s="585"/>
      <c r="W106" s="544"/>
    </row>
    <row r="107" spans="1:23" ht="12.75">
      <c r="A107" s="582">
        <v>98</v>
      </c>
      <c r="B107" s="583" t="s">
        <v>468</v>
      </c>
      <c r="C107" s="572">
        <f t="shared" si="28"/>
        <v>15</v>
      </c>
      <c r="D107" s="586">
        <f t="shared" si="29"/>
        <v>15</v>
      </c>
      <c r="E107" s="586"/>
      <c r="F107" s="587"/>
      <c r="G107" s="588">
        <f t="shared" si="32"/>
        <v>15</v>
      </c>
      <c r="H107" s="586">
        <v>15</v>
      </c>
      <c r="I107" s="586"/>
      <c r="J107" s="585"/>
      <c r="K107" s="588"/>
      <c r="L107" s="586"/>
      <c r="M107" s="586"/>
      <c r="N107" s="585"/>
      <c r="O107" s="588"/>
      <c r="P107" s="586"/>
      <c r="Q107" s="586"/>
      <c r="R107" s="585"/>
      <c r="S107" s="588"/>
      <c r="T107" s="586"/>
      <c r="U107" s="586"/>
      <c r="V107" s="585"/>
      <c r="W107" s="544"/>
    </row>
    <row r="108" spans="1:23" ht="12.75">
      <c r="A108" s="582">
        <v>99</v>
      </c>
      <c r="B108" s="583" t="s">
        <v>469</v>
      </c>
      <c r="C108" s="572">
        <f t="shared" si="28"/>
        <v>1.5</v>
      </c>
      <c r="D108" s="586">
        <f t="shared" si="29"/>
        <v>1.5</v>
      </c>
      <c r="E108" s="586"/>
      <c r="F108" s="587"/>
      <c r="G108" s="588">
        <f t="shared" si="32"/>
        <v>1.5</v>
      </c>
      <c r="H108" s="586">
        <v>1.5</v>
      </c>
      <c r="I108" s="586"/>
      <c r="J108" s="585"/>
      <c r="K108" s="588"/>
      <c r="L108" s="586"/>
      <c r="M108" s="586"/>
      <c r="N108" s="585"/>
      <c r="O108" s="588"/>
      <c r="P108" s="586"/>
      <c r="Q108" s="586"/>
      <c r="R108" s="585"/>
      <c r="S108" s="588"/>
      <c r="T108" s="586"/>
      <c r="U108" s="586"/>
      <c r="V108" s="585"/>
      <c r="W108" s="544"/>
    </row>
    <row r="109" spans="1:23" ht="12.75">
      <c r="A109" s="582">
        <v>100</v>
      </c>
      <c r="B109" s="583" t="s">
        <v>470</v>
      </c>
      <c r="C109" s="572">
        <f t="shared" si="28"/>
        <v>6.9</v>
      </c>
      <c r="D109" s="586">
        <f t="shared" si="29"/>
        <v>6.9</v>
      </c>
      <c r="E109" s="586"/>
      <c r="F109" s="587"/>
      <c r="G109" s="588">
        <f t="shared" si="32"/>
        <v>6.9</v>
      </c>
      <c r="H109" s="586">
        <v>6.9</v>
      </c>
      <c r="I109" s="586"/>
      <c r="J109" s="585"/>
      <c r="K109" s="588"/>
      <c r="L109" s="586"/>
      <c r="M109" s="586"/>
      <c r="N109" s="585"/>
      <c r="O109" s="588"/>
      <c r="P109" s="586"/>
      <c r="Q109" s="586"/>
      <c r="R109" s="585"/>
      <c r="S109" s="588"/>
      <c r="T109" s="586"/>
      <c r="U109" s="586"/>
      <c r="V109" s="585"/>
      <c r="W109" s="544"/>
    </row>
    <row r="110" spans="1:23" ht="12.75">
      <c r="A110" s="582">
        <v>101</v>
      </c>
      <c r="B110" s="583" t="s">
        <v>471</v>
      </c>
      <c r="C110" s="572">
        <f t="shared" si="28"/>
        <v>15</v>
      </c>
      <c r="D110" s="586">
        <f t="shared" si="29"/>
        <v>15</v>
      </c>
      <c r="E110" s="586"/>
      <c r="F110" s="587"/>
      <c r="G110" s="588">
        <f t="shared" si="32"/>
        <v>15</v>
      </c>
      <c r="H110" s="586">
        <v>15</v>
      </c>
      <c r="I110" s="586"/>
      <c r="J110" s="585"/>
      <c r="K110" s="588"/>
      <c r="L110" s="586"/>
      <c r="M110" s="586"/>
      <c r="N110" s="585"/>
      <c r="O110" s="588"/>
      <c r="P110" s="586"/>
      <c r="Q110" s="586"/>
      <c r="R110" s="585"/>
      <c r="S110" s="588"/>
      <c r="T110" s="586"/>
      <c r="U110" s="586"/>
      <c r="V110" s="585"/>
      <c r="W110" s="544"/>
    </row>
    <row r="111" spans="1:23" ht="12.75">
      <c r="A111" s="582">
        <v>102</v>
      </c>
      <c r="B111" s="583" t="s">
        <v>665</v>
      </c>
      <c r="C111" s="572">
        <f t="shared" si="28"/>
        <v>1.5</v>
      </c>
      <c r="D111" s="586">
        <f t="shared" si="29"/>
        <v>1.5</v>
      </c>
      <c r="E111" s="586"/>
      <c r="F111" s="587"/>
      <c r="G111" s="588">
        <f t="shared" si="32"/>
        <v>1.5</v>
      </c>
      <c r="H111" s="586">
        <v>1.5</v>
      </c>
      <c r="I111" s="586"/>
      <c r="J111" s="585"/>
      <c r="K111" s="588"/>
      <c r="L111" s="586"/>
      <c r="M111" s="586"/>
      <c r="N111" s="585"/>
      <c r="O111" s="588"/>
      <c r="P111" s="586"/>
      <c r="Q111" s="586"/>
      <c r="R111" s="585"/>
      <c r="S111" s="588"/>
      <c r="T111" s="586"/>
      <c r="U111" s="586"/>
      <c r="V111" s="585"/>
      <c r="W111" s="544"/>
    </row>
    <row r="112" spans="1:23" ht="12.75">
      <c r="A112" s="582">
        <v>103</v>
      </c>
      <c r="B112" s="583" t="s">
        <v>666</v>
      </c>
      <c r="C112" s="572">
        <f t="shared" si="28"/>
        <v>44</v>
      </c>
      <c r="D112" s="586">
        <f t="shared" si="29"/>
        <v>44</v>
      </c>
      <c r="E112" s="586"/>
      <c r="F112" s="587"/>
      <c r="G112" s="588">
        <f t="shared" si="32"/>
        <v>44</v>
      </c>
      <c r="H112" s="586">
        <v>44</v>
      </c>
      <c r="I112" s="586"/>
      <c r="J112" s="585"/>
      <c r="K112" s="588"/>
      <c r="L112" s="586"/>
      <c r="M112" s="586"/>
      <c r="N112" s="585"/>
      <c r="O112" s="588"/>
      <c r="P112" s="586"/>
      <c r="Q112" s="586"/>
      <c r="R112" s="585"/>
      <c r="S112" s="588"/>
      <c r="T112" s="586"/>
      <c r="U112" s="586"/>
      <c r="V112" s="585"/>
      <c r="W112" s="544"/>
    </row>
    <row r="113" spans="1:23" ht="12.75">
      <c r="A113" s="582">
        <v>104</v>
      </c>
      <c r="B113" s="583" t="s">
        <v>472</v>
      </c>
      <c r="C113" s="572">
        <f t="shared" si="28"/>
        <v>1.5</v>
      </c>
      <c r="D113" s="586">
        <f t="shared" si="29"/>
        <v>1.5</v>
      </c>
      <c r="E113" s="586"/>
      <c r="F113" s="587"/>
      <c r="G113" s="588">
        <f t="shared" si="32"/>
        <v>1.5</v>
      </c>
      <c r="H113" s="586">
        <v>1.5</v>
      </c>
      <c r="I113" s="586"/>
      <c r="J113" s="585"/>
      <c r="K113" s="588"/>
      <c r="L113" s="586"/>
      <c r="M113" s="586"/>
      <c r="N113" s="585"/>
      <c r="O113" s="588"/>
      <c r="P113" s="586"/>
      <c r="Q113" s="586"/>
      <c r="R113" s="585"/>
      <c r="S113" s="588"/>
      <c r="T113" s="586"/>
      <c r="U113" s="586"/>
      <c r="V113" s="585"/>
      <c r="W113" s="544"/>
    </row>
    <row r="114" spans="1:23" ht="12.75">
      <c r="A114" s="582">
        <v>105</v>
      </c>
      <c r="B114" s="590" t="s">
        <v>109</v>
      </c>
      <c r="C114" s="658">
        <f t="shared" si="28"/>
        <v>424.476</v>
      </c>
      <c r="D114" s="606">
        <f t="shared" si="29"/>
        <v>414.476</v>
      </c>
      <c r="E114" s="581">
        <f>I114+M114+Q114+U114</f>
        <v>217.59</v>
      </c>
      <c r="F114" s="595">
        <f>J114+N114+R114+V114</f>
        <v>10</v>
      </c>
      <c r="G114" s="591">
        <f t="shared" si="32"/>
        <v>378.676</v>
      </c>
      <c r="H114" s="581">
        <v>378.676</v>
      </c>
      <c r="I114" s="581">
        <v>211.59</v>
      </c>
      <c r="J114" s="598"/>
      <c r="K114" s="588"/>
      <c r="L114" s="586"/>
      <c r="M114" s="586"/>
      <c r="N114" s="585"/>
      <c r="O114" s="588"/>
      <c r="P114" s="586"/>
      <c r="Q114" s="586"/>
      <c r="R114" s="585"/>
      <c r="S114" s="658">
        <f>T114+V114</f>
        <v>45.8</v>
      </c>
      <c r="T114" s="606">
        <v>35.8</v>
      </c>
      <c r="U114" s="581">
        <v>6</v>
      </c>
      <c r="V114" s="598">
        <v>10</v>
      </c>
      <c r="W114" s="544"/>
    </row>
    <row r="115" spans="1:23" ht="12.75">
      <c r="A115" s="582">
        <v>106</v>
      </c>
      <c r="B115" s="583" t="s">
        <v>473</v>
      </c>
      <c r="C115" s="659">
        <f t="shared" si="28"/>
        <v>3</v>
      </c>
      <c r="D115" s="660">
        <f t="shared" si="29"/>
        <v>3</v>
      </c>
      <c r="E115" s="578"/>
      <c r="F115" s="611"/>
      <c r="G115" s="572">
        <f t="shared" si="32"/>
        <v>3</v>
      </c>
      <c r="H115" s="578">
        <v>3</v>
      </c>
      <c r="I115" s="581"/>
      <c r="J115" s="598"/>
      <c r="K115" s="588"/>
      <c r="L115" s="586"/>
      <c r="M115" s="586"/>
      <c r="N115" s="585"/>
      <c r="O115" s="588"/>
      <c r="P115" s="586"/>
      <c r="Q115" s="586"/>
      <c r="R115" s="585"/>
      <c r="S115" s="658"/>
      <c r="T115" s="606"/>
      <c r="U115" s="581"/>
      <c r="V115" s="598"/>
      <c r="W115" s="544"/>
    </row>
    <row r="116" spans="1:23" ht="12.75">
      <c r="A116" s="582">
        <v>107</v>
      </c>
      <c r="B116" s="583" t="s">
        <v>474</v>
      </c>
      <c r="C116" s="659">
        <f t="shared" si="28"/>
        <v>40</v>
      </c>
      <c r="D116" s="660">
        <f t="shared" si="29"/>
        <v>40</v>
      </c>
      <c r="E116" s="578"/>
      <c r="F116" s="611"/>
      <c r="G116" s="572">
        <f t="shared" si="32"/>
        <v>40</v>
      </c>
      <c r="H116" s="578">
        <v>40</v>
      </c>
      <c r="I116" s="581"/>
      <c r="J116" s="598"/>
      <c r="K116" s="588"/>
      <c r="L116" s="586"/>
      <c r="M116" s="586"/>
      <c r="N116" s="585"/>
      <c r="O116" s="588"/>
      <c r="P116" s="586"/>
      <c r="Q116" s="586"/>
      <c r="R116" s="585"/>
      <c r="S116" s="658"/>
      <c r="T116" s="606"/>
      <c r="U116" s="581"/>
      <c r="V116" s="598"/>
      <c r="W116" s="544"/>
    </row>
    <row r="117" spans="1:23" ht="12.75">
      <c r="A117" s="582">
        <v>108</v>
      </c>
      <c r="B117" s="583" t="s">
        <v>667</v>
      </c>
      <c r="C117" s="659">
        <f t="shared" si="28"/>
        <v>30</v>
      </c>
      <c r="D117" s="660">
        <f t="shared" si="29"/>
        <v>30</v>
      </c>
      <c r="E117" s="578"/>
      <c r="F117" s="611"/>
      <c r="G117" s="572">
        <f t="shared" si="32"/>
        <v>30</v>
      </c>
      <c r="H117" s="578">
        <v>30</v>
      </c>
      <c r="I117" s="581"/>
      <c r="J117" s="598"/>
      <c r="K117" s="588"/>
      <c r="L117" s="586"/>
      <c r="M117" s="586"/>
      <c r="N117" s="585"/>
      <c r="O117" s="588"/>
      <c r="P117" s="586"/>
      <c r="Q117" s="586"/>
      <c r="R117" s="585"/>
      <c r="S117" s="658"/>
      <c r="T117" s="606"/>
      <c r="U117" s="581"/>
      <c r="V117" s="598"/>
      <c r="W117" s="544"/>
    </row>
    <row r="118" spans="1:23" ht="12.75">
      <c r="A118" s="582">
        <v>109</v>
      </c>
      <c r="B118" s="590" t="s">
        <v>110</v>
      </c>
      <c r="C118" s="658">
        <f t="shared" si="28"/>
        <v>509.138</v>
      </c>
      <c r="D118" s="606">
        <f t="shared" si="29"/>
        <v>497.038</v>
      </c>
      <c r="E118" s="581">
        <f>I118+M118+Q118+U118</f>
        <v>286.276</v>
      </c>
      <c r="F118" s="595">
        <f>J118+N118+R118+V118</f>
        <v>12.1</v>
      </c>
      <c r="G118" s="591">
        <f t="shared" si="32"/>
        <v>449.738</v>
      </c>
      <c r="H118" s="581">
        <v>449.738</v>
      </c>
      <c r="I118" s="581">
        <v>286.276</v>
      </c>
      <c r="J118" s="585"/>
      <c r="K118" s="588"/>
      <c r="L118" s="586"/>
      <c r="M118" s="586"/>
      <c r="N118" s="585"/>
      <c r="O118" s="588"/>
      <c r="P118" s="586"/>
      <c r="Q118" s="586"/>
      <c r="R118" s="585"/>
      <c r="S118" s="658">
        <f>T118+V118</f>
        <v>59.4</v>
      </c>
      <c r="T118" s="606">
        <v>47.3</v>
      </c>
      <c r="U118" s="581"/>
      <c r="V118" s="598">
        <v>12.1</v>
      </c>
      <c r="W118" s="544"/>
    </row>
    <row r="119" spans="1:23" ht="12.75">
      <c r="A119" s="582">
        <v>110</v>
      </c>
      <c r="B119" s="661" t="s">
        <v>387</v>
      </c>
      <c r="C119" s="572">
        <f t="shared" si="28"/>
        <v>3</v>
      </c>
      <c r="D119" s="578">
        <f t="shared" si="29"/>
        <v>3</v>
      </c>
      <c r="E119" s="578"/>
      <c r="F119" s="611"/>
      <c r="G119" s="572">
        <f t="shared" si="32"/>
        <v>3</v>
      </c>
      <c r="H119" s="578">
        <v>3</v>
      </c>
      <c r="I119" s="581"/>
      <c r="J119" s="585"/>
      <c r="K119" s="588"/>
      <c r="L119" s="586"/>
      <c r="M119" s="586"/>
      <c r="N119" s="585"/>
      <c r="O119" s="588"/>
      <c r="P119" s="586"/>
      <c r="Q119" s="586"/>
      <c r="R119" s="585"/>
      <c r="S119" s="591"/>
      <c r="T119" s="581"/>
      <c r="U119" s="581"/>
      <c r="V119" s="598"/>
      <c r="W119" s="544"/>
    </row>
    <row r="120" spans="1:23" ht="12.75">
      <c r="A120" s="582">
        <v>111</v>
      </c>
      <c r="B120" s="661" t="s">
        <v>388</v>
      </c>
      <c r="C120" s="572">
        <f t="shared" si="28"/>
        <v>1.5</v>
      </c>
      <c r="D120" s="578">
        <f t="shared" si="29"/>
        <v>1.5</v>
      </c>
      <c r="E120" s="578"/>
      <c r="F120" s="611"/>
      <c r="G120" s="572">
        <f t="shared" si="32"/>
        <v>1.5</v>
      </c>
      <c r="H120" s="578">
        <v>1.5</v>
      </c>
      <c r="I120" s="581"/>
      <c r="J120" s="585"/>
      <c r="K120" s="588"/>
      <c r="L120" s="586"/>
      <c r="M120" s="586"/>
      <c r="N120" s="585"/>
      <c r="O120" s="588"/>
      <c r="P120" s="586"/>
      <c r="Q120" s="586"/>
      <c r="R120" s="585"/>
      <c r="S120" s="591"/>
      <c r="T120" s="581"/>
      <c r="U120" s="581"/>
      <c r="V120" s="598"/>
      <c r="W120" s="544"/>
    </row>
    <row r="121" spans="1:23" ht="12.75">
      <c r="A121" s="582">
        <v>112</v>
      </c>
      <c r="B121" s="661" t="s">
        <v>668</v>
      </c>
      <c r="C121" s="572">
        <f t="shared" si="28"/>
        <v>20</v>
      </c>
      <c r="D121" s="578">
        <f t="shared" si="29"/>
        <v>20</v>
      </c>
      <c r="E121" s="578"/>
      <c r="F121" s="611"/>
      <c r="G121" s="572">
        <f t="shared" si="32"/>
        <v>20</v>
      </c>
      <c r="H121" s="578">
        <v>20</v>
      </c>
      <c r="I121" s="581"/>
      <c r="J121" s="585"/>
      <c r="K121" s="588"/>
      <c r="L121" s="586"/>
      <c r="M121" s="586"/>
      <c r="N121" s="585"/>
      <c r="O121" s="588"/>
      <c r="P121" s="586"/>
      <c r="Q121" s="586"/>
      <c r="R121" s="585"/>
      <c r="S121" s="591"/>
      <c r="T121" s="581"/>
      <c r="U121" s="581"/>
      <c r="V121" s="598"/>
      <c r="W121" s="544"/>
    </row>
    <row r="122" spans="1:23" ht="12.75">
      <c r="A122" s="582">
        <v>113</v>
      </c>
      <c r="B122" s="590" t="s">
        <v>475</v>
      </c>
      <c r="C122" s="591">
        <f t="shared" si="28"/>
        <v>674.227</v>
      </c>
      <c r="D122" s="581">
        <f t="shared" si="29"/>
        <v>674.227</v>
      </c>
      <c r="E122" s="581">
        <f>I122+M122+Q122+U122</f>
        <v>460.507</v>
      </c>
      <c r="F122" s="595"/>
      <c r="G122" s="591">
        <f t="shared" si="32"/>
        <v>670.727</v>
      </c>
      <c r="H122" s="581">
        <v>670.727</v>
      </c>
      <c r="I122" s="581">
        <v>460.507</v>
      </c>
      <c r="J122" s="598"/>
      <c r="K122" s="588"/>
      <c r="L122" s="586"/>
      <c r="M122" s="586"/>
      <c r="N122" s="585"/>
      <c r="O122" s="588"/>
      <c r="P122" s="586"/>
      <c r="Q122" s="586"/>
      <c r="R122" s="585"/>
      <c r="S122" s="591">
        <f>T122+V122</f>
        <v>3.5</v>
      </c>
      <c r="T122" s="581">
        <v>3.5</v>
      </c>
      <c r="U122" s="581"/>
      <c r="V122" s="598"/>
      <c r="W122" s="544"/>
    </row>
    <row r="123" spans="1:23" ht="12.75">
      <c r="A123" s="582">
        <v>114</v>
      </c>
      <c r="B123" s="638" t="s">
        <v>111</v>
      </c>
      <c r="C123" s="591">
        <f t="shared" si="28"/>
        <v>149</v>
      </c>
      <c r="D123" s="581">
        <f t="shared" si="29"/>
        <v>149</v>
      </c>
      <c r="E123" s="581"/>
      <c r="F123" s="581"/>
      <c r="G123" s="591">
        <f t="shared" si="32"/>
        <v>149</v>
      </c>
      <c r="H123" s="581">
        <v>149</v>
      </c>
      <c r="I123" s="581"/>
      <c r="J123" s="598"/>
      <c r="K123" s="588"/>
      <c r="L123" s="586"/>
      <c r="M123" s="586"/>
      <c r="N123" s="585"/>
      <c r="O123" s="591"/>
      <c r="P123" s="581"/>
      <c r="Q123" s="581"/>
      <c r="R123" s="585"/>
      <c r="S123" s="591"/>
      <c r="T123" s="581"/>
      <c r="U123" s="581"/>
      <c r="V123" s="598"/>
      <c r="W123" s="544"/>
    </row>
    <row r="124" spans="1:23" ht="12.75">
      <c r="A124" s="582">
        <v>115</v>
      </c>
      <c r="B124" s="640" t="s">
        <v>669</v>
      </c>
      <c r="C124" s="572">
        <f aca="true" t="shared" si="33" ref="C124:C158">G124+K124+O124+S124</f>
        <v>114</v>
      </c>
      <c r="D124" s="578">
        <f aca="true" t="shared" si="34" ref="D124:D158">H124+L124+P124+T124</f>
        <v>114</v>
      </c>
      <c r="E124" s="578"/>
      <c r="F124" s="611"/>
      <c r="G124" s="572">
        <f t="shared" si="32"/>
        <v>114</v>
      </c>
      <c r="H124" s="578">
        <v>114</v>
      </c>
      <c r="I124" s="581"/>
      <c r="J124" s="598"/>
      <c r="K124" s="588"/>
      <c r="L124" s="586"/>
      <c r="M124" s="586"/>
      <c r="N124" s="585"/>
      <c r="O124" s="588"/>
      <c r="P124" s="586"/>
      <c r="Q124" s="586"/>
      <c r="R124" s="585"/>
      <c r="S124" s="591"/>
      <c r="T124" s="581"/>
      <c r="U124" s="581"/>
      <c r="V124" s="598"/>
      <c r="W124" s="544"/>
    </row>
    <row r="125" spans="1:23" ht="12.75">
      <c r="A125" s="582">
        <v>116</v>
      </c>
      <c r="B125" s="662" t="s">
        <v>391</v>
      </c>
      <c r="C125" s="572">
        <f t="shared" si="33"/>
        <v>4</v>
      </c>
      <c r="D125" s="578">
        <f t="shared" si="34"/>
        <v>4</v>
      </c>
      <c r="E125" s="578"/>
      <c r="F125" s="611"/>
      <c r="G125" s="572">
        <f t="shared" si="32"/>
        <v>4</v>
      </c>
      <c r="H125" s="578">
        <v>4</v>
      </c>
      <c r="I125" s="581"/>
      <c r="J125" s="598"/>
      <c r="K125" s="588"/>
      <c r="L125" s="586"/>
      <c r="M125" s="586"/>
      <c r="N125" s="585"/>
      <c r="O125" s="588"/>
      <c r="P125" s="586"/>
      <c r="Q125" s="586"/>
      <c r="R125" s="585"/>
      <c r="S125" s="591"/>
      <c r="T125" s="581"/>
      <c r="U125" s="581"/>
      <c r="V125" s="598"/>
      <c r="W125" s="544"/>
    </row>
    <row r="126" spans="1:23" ht="25.5">
      <c r="A126" s="582">
        <v>117</v>
      </c>
      <c r="B126" s="662" t="s">
        <v>670</v>
      </c>
      <c r="C126" s="572">
        <f t="shared" si="33"/>
        <v>10</v>
      </c>
      <c r="D126" s="578">
        <f t="shared" si="34"/>
        <v>10</v>
      </c>
      <c r="E126" s="578"/>
      <c r="F126" s="611"/>
      <c r="G126" s="572">
        <f t="shared" si="32"/>
        <v>10</v>
      </c>
      <c r="H126" s="578">
        <v>10</v>
      </c>
      <c r="I126" s="581"/>
      <c r="J126" s="598"/>
      <c r="K126" s="588"/>
      <c r="L126" s="586"/>
      <c r="M126" s="586"/>
      <c r="N126" s="585"/>
      <c r="O126" s="588"/>
      <c r="P126" s="586"/>
      <c r="Q126" s="586"/>
      <c r="R126" s="585"/>
      <c r="S126" s="591"/>
      <c r="T126" s="581"/>
      <c r="U126" s="581"/>
      <c r="V126" s="598"/>
      <c r="W126" s="544"/>
    </row>
    <row r="127" spans="1:23" ht="12.75">
      <c r="A127" s="582">
        <v>118</v>
      </c>
      <c r="B127" s="662" t="s">
        <v>577</v>
      </c>
      <c r="C127" s="572">
        <f t="shared" si="33"/>
        <v>2</v>
      </c>
      <c r="D127" s="578">
        <f t="shared" si="34"/>
        <v>2</v>
      </c>
      <c r="E127" s="578"/>
      <c r="F127" s="611"/>
      <c r="G127" s="572">
        <f t="shared" si="32"/>
        <v>2</v>
      </c>
      <c r="H127" s="578">
        <v>2</v>
      </c>
      <c r="I127" s="581"/>
      <c r="J127" s="598"/>
      <c r="K127" s="588"/>
      <c r="L127" s="586"/>
      <c r="M127" s="586"/>
      <c r="N127" s="585"/>
      <c r="O127" s="588"/>
      <c r="P127" s="586"/>
      <c r="Q127" s="586"/>
      <c r="R127" s="585"/>
      <c r="S127" s="591"/>
      <c r="T127" s="581"/>
      <c r="U127" s="581"/>
      <c r="V127" s="598"/>
      <c r="W127" s="544"/>
    </row>
    <row r="128" spans="1:23" ht="25.5">
      <c r="A128" s="582">
        <v>119</v>
      </c>
      <c r="B128" s="663" t="s">
        <v>192</v>
      </c>
      <c r="C128" s="591">
        <f t="shared" si="33"/>
        <v>53.730000000000004</v>
      </c>
      <c r="D128" s="581">
        <f t="shared" si="34"/>
        <v>53.730000000000004</v>
      </c>
      <c r="E128" s="581">
        <f aca="true" t="shared" si="35" ref="E128:E135">I128+M128+Q128+U128</f>
        <v>27.952</v>
      </c>
      <c r="F128" s="595"/>
      <c r="G128" s="591">
        <f t="shared" si="32"/>
        <v>39.63</v>
      </c>
      <c r="H128" s="581">
        <v>39.63</v>
      </c>
      <c r="I128" s="581">
        <v>27.448</v>
      </c>
      <c r="J128" s="598"/>
      <c r="K128" s="588"/>
      <c r="L128" s="586"/>
      <c r="M128" s="586"/>
      <c r="N128" s="585"/>
      <c r="O128" s="588"/>
      <c r="P128" s="586"/>
      <c r="Q128" s="586"/>
      <c r="R128" s="585"/>
      <c r="S128" s="591">
        <f>T128+V128</f>
        <v>14.1</v>
      </c>
      <c r="T128" s="581">
        <v>14.1</v>
      </c>
      <c r="U128" s="581">
        <v>0.504</v>
      </c>
      <c r="V128" s="598"/>
      <c r="W128" s="544"/>
    </row>
    <row r="129" spans="1:23" ht="12.75">
      <c r="A129" s="582">
        <v>120</v>
      </c>
      <c r="B129" s="590" t="s">
        <v>114</v>
      </c>
      <c r="C129" s="591">
        <f t="shared" si="33"/>
        <v>52.442</v>
      </c>
      <c r="D129" s="581">
        <f t="shared" si="34"/>
        <v>52.442</v>
      </c>
      <c r="E129" s="581">
        <f t="shared" si="35"/>
        <v>22.3</v>
      </c>
      <c r="F129" s="595"/>
      <c r="G129" s="591">
        <f t="shared" si="32"/>
        <v>52.042</v>
      </c>
      <c r="H129" s="581">
        <v>52.042</v>
      </c>
      <c r="I129" s="581">
        <v>22.3</v>
      </c>
      <c r="J129" s="612"/>
      <c r="K129" s="588"/>
      <c r="L129" s="586"/>
      <c r="M129" s="586"/>
      <c r="N129" s="585"/>
      <c r="O129" s="588"/>
      <c r="P129" s="586"/>
      <c r="Q129" s="586"/>
      <c r="R129" s="585"/>
      <c r="S129" s="591">
        <f>T129+V129</f>
        <v>0.4</v>
      </c>
      <c r="T129" s="581">
        <v>0.4</v>
      </c>
      <c r="U129" s="578"/>
      <c r="V129" s="612"/>
      <c r="W129" s="544"/>
    </row>
    <row r="130" spans="1:23" ht="12.75">
      <c r="A130" s="582">
        <f aca="true" t="shared" si="36" ref="A130:A143">+A129+1</f>
        <v>121</v>
      </c>
      <c r="B130" s="590" t="s">
        <v>115</v>
      </c>
      <c r="C130" s="591">
        <f t="shared" si="33"/>
        <v>32.732</v>
      </c>
      <c r="D130" s="581">
        <f t="shared" si="34"/>
        <v>32.732</v>
      </c>
      <c r="E130" s="581">
        <f t="shared" si="35"/>
        <v>21.465</v>
      </c>
      <c r="F130" s="595"/>
      <c r="G130" s="591">
        <f t="shared" si="32"/>
        <v>32.532</v>
      </c>
      <c r="H130" s="581">
        <v>32.532</v>
      </c>
      <c r="I130" s="581">
        <v>21.465</v>
      </c>
      <c r="J130" s="612"/>
      <c r="K130" s="588"/>
      <c r="L130" s="586"/>
      <c r="M130" s="586"/>
      <c r="N130" s="585"/>
      <c r="O130" s="588"/>
      <c r="P130" s="586"/>
      <c r="Q130" s="586"/>
      <c r="R130" s="585"/>
      <c r="S130" s="591">
        <f>T130+V130</f>
        <v>0.2</v>
      </c>
      <c r="T130" s="581">
        <v>0.2</v>
      </c>
      <c r="U130" s="578"/>
      <c r="V130" s="612"/>
      <c r="W130" s="544"/>
    </row>
    <row r="131" spans="1:23" ht="12.75">
      <c r="A131" s="582">
        <f t="shared" si="36"/>
        <v>122</v>
      </c>
      <c r="B131" s="590" t="s">
        <v>116</v>
      </c>
      <c r="C131" s="591">
        <f t="shared" si="33"/>
        <v>59.637</v>
      </c>
      <c r="D131" s="581">
        <f t="shared" si="34"/>
        <v>59.637</v>
      </c>
      <c r="E131" s="581">
        <f t="shared" si="35"/>
        <v>36.505</v>
      </c>
      <c r="F131" s="595"/>
      <c r="G131" s="591">
        <f t="shared" si="32"/>
        <v>58.637</v>
      </c>
      <c r="H131" s="581">
        <v>58.637</v>
      </c>
      <c r="I131" s="581">
        <v>36.505</v>
      </c>
      <c r="J131" s="598"/>
      <c r="K131" s="588"/>
      <c r="L131" s="586"/>
      <c r="M131" s="586"/>
      <c r="N131" s="585"/>
      <c r="O131" s="588"/>
      <c r="P131" s="586"/>
      <c r="Q131" s="586"/>
      <c r="R131" s="585"/>
      <c r="S131" s="591">
        <f>T131+V131</f>
        <v>1</v>
      </c>
      <c r="T131" s="581">
        <v>1</v>
      </c>
      <c r="U131" s="578"/>
      <c r="V131" s="612"/>
      <c r="W131" s="544"/>
    </row>
    <row r="132" spans="1:23" ht="12.75">
      <c r="A132" s="582">
        <f t="shared" si="36"/>
        <v>123</v>
      </c>
      <c r="B132" s="590" t="s">
        <v>117</v>
      </c>
      <c r="C132" s="591">
        <f t="shared" si="33"/>
        <v>14.157</v>
      </c>
      <c r="D132" s="581">
        <f t="shared" si="34"/>
        <v>14.157</v>
      </c>
      <c r="E132" s="581">
        <f t="shared" si="35"/>
        <v>9.7</v>
      </c>
      <c r="F132" s="595"/>
      <c r="G132" s="591">
        <f t="shared" si="32"/>
        <v>14.157</v>
      </c>
      <c r="H132" s="581">
        <v>14.157</v>
      </c>
      <c r="I132" s="581">
        <v>9.7</v>
      </c>
      <c r="J132" s="612"/>
      <c r="K132" s="588"/>
      <c r="L132" s="586"/>
      <c r="M132" s="586"/>
      <c r="N132" s="585"/>
      <c r="O132" s="588"/>
      <c r="P132" s="586"/>
      <c r="Q132" s="586"/>
      <c r="R132" s="585"/>
      <c r="S132" s="591"/>
      <c r="T132" s="581"/>
      <c r="U132" s="578"/>
      <c r="V132" s="612"/>
      <c r="W132" s="544"/>
    </row>
    <row r="133" spans="1:23" ht="12.75">
      <c r="A133" s="582">
        <f t="shared" si="36"/>
        <v>124</v>
      </c>
      <c r="B133" s="590" t="s">
        <v>118</v>
      </c>
      <c r="C133" s="591">
        <f t="shared" si="33"/>
        <v>26.898</v>
      </c>
      <c r="D133" s="581">
        <f t="shared" si="34"/>
        <v>26.898</v>
      </c>
      <c r="E133" s="581">
        <f t="shared" si="35"/>
        <v>15.649000000000001</v>
      </c>
      <c r="F133" s="595"/>
      <c r="G133" s="591">
        <f t="shared" si="32"/>
        <v>22.738</v>
      </c>
      <c r="H133" s="581">
        <v>22.738</v>
      </c>
      <c r="I133" s="581">
        <v>14.929</v>
      </c>
      <c r="J133" s="612"/>
      <c r="K133" s="588"/>
      <c r="L133" s="586"/>
      <c r="M133" s="586"/>
      <c r="N133" s="585"/>
      <c r="O133" s="588"/>
      <c r="P133" s="586"/>
      <c r="Q133" s="586"/>
      <c r="R133" s="585"/>
      <c r="S133" s="591">
        <f>T133+V133</f>
        <v>4.16</v>
      </c>
      <c r="T133" s="581">
        <v>4.16</v>
      </c>
      <c r="U133" s="581">
        <v>0.72</v>
      </c>
      <c r="V133" s="612"/>
      <c r="W133" s="544"/>
    </row>
    <row r="134" spans="1:23" ht="12.75">
      <c r="A134" s="582">
        <f t="shared" si="36"/>
        <v>125</v>
      </c>
      <c r="B134" s="590" t="s">
        <v>119</v>
      </c>
      <c r="C134" s="591">
        <f t="shared" si="33"/>
        <v>81.05600000000001</v>
      </c>
      <c r="D134" s="581">
        <f t="shared" si="34"/>
        <v>81.05600000000001</v>
      </c>
      <c r="E134" s="581">
        <f t="shared" si="35"/>
        <v>40.8</v>
      </c>
      <c r="F134" s="595"/>
      <c r="G134" s="591">
        <f t="shared" si="32"/>
        <v>80.656</v>
      </c>
      <c r="H134" s="581">
        <v>80.656</v>
      </c>
      <c r="I134" s="581">
        <v>40.8</v>
      </c>
      <c r="J134" s="612"/>
      <c r="K134" s="588"/>
      <c r="L134" s="586"/>
      <c r="M134" s="586"/>
      <c r="N134" s="585"/>
      <c r="O134" s="588"/>
      <c r="P134" s="586"/>
      <c r="Q134" s="586"/>
      <c r="R134" s="585"/>
      <c r="S134" s="591">
        <f>T134+V134</f>
        <v>0.4</v>
      </c>
      <c r="T134" s="581">
        <v>0.4</v>
      </c>
      <c r="U134" s="578"/>
      <c r="V134" s="612"/>
      <c r="W134" s="544"/>
    </row>
    <row r="135" spans="1:23" ht="12.75">
      <c r="A135" s="582">
        <f t="shared" si="36"/>
        <v>126</v>
      </c>
      <c r="B135" s="590" t="s">
        <v>120</v>
      </c>
      <c r="C135" s="591">
        <f t="shared" si="33"/>
        <v>63.374</v>
      </c>
      <c r="D135" s="581">
        <f t="shared" si="34"/>
        <v>63.374</v>
      </c>
      <c r="E135" s="581">
        <f t="shared" si="35"/>
        <v>37.147</v>
      </c>
      <c r="F135" s="595"/>
      <c r="G135" s="591">
        <f t="shared" si="32"/>
        <v>63.374</v>
      </c>
      <c r="H135" s="581">
        <v>63.374</v>
      </c>
      <c r="I135" s="581">
        <v>37.147</v>
      </c>
      <c r="J135" s="612"/>
      <c r="K135" s="588"/>
      <c r="L135" s="586"/>
      <c r="M135" s="586"/>
      <c r="N135" s="585"/>
      <c r="O135" s="588"/>
      <c r="P135" s="586"/>
      <c r="Q135" s="586"/>
      <c r="R135" s="585"/>
      <c r="S135" s="591"/>
      <c r="T135" s="581"/>
      <c r="U135" s="578"/>
      <c r="V135" s="612"/>
      <c r="W135" s="544"/>
    </row>
    <row r="136" spans="1:23" ht="12.75">
      <c r="A136" s="582">
        <f t="shared" si="36"/>
        <v>127</v>
      </c>
      <c r="B136" s="590" t="s">
        <v>121</v>
      </c>
      <c r="C136" s="591">
        <f t="shared" si="33"/>
        <v>1.1</v>
      </c>
      <c r="D136" s="581">
        <f t="shared" si="34"/>
        <v>1.1</v>
      </c>
      <c r="E136" s="581"/>
      <c r="F136" s="595"/>
      <c r="G136" s="591">
        <f t="shared" si="32"/>
        <v>1.1</v>
      </c>
      <c r="H136" s="581">
        <v>1.1</v>
      </c>
      <c r="I136" s="581"/>
      <c r="J136" s="612"/>
      <c r="K136" s="588"/>
      <c r="L136" s="586"/>
      <c r="M136" s="586"/>
      <c r="N136" s="585"/>
      <c r="O136" s="588"/>
      <c r="P136" s="586"/>
      <c r="Q136" s="586"/>
      <c r="R136" s="585"/>
      <c r="S136" s="591"/>
      <c r="T136" s="581"/>
      <c r="U136" s="578"/>
      <c r="V136" s="612"/>
      <c r="W136" s="544"/>
    </row>
    <row r="137" spans="1:23" ht="12.75">
      <c r="A137" s="582">
        <f t="shared" si="36"/>
        <v>128</v>
      </c>
      <c r="B137" s="590" t="s">
        <v>175</v>
      </c>
      <c r="C137" s="591">
        <f t="shared" si="33"/>
        <v>66.672</v>
      </c>
      <c r="D137" s="581">
        <f t="shared" si="34"/>
        <v>66.672</v>
      </c>
      <c r="E137" s="581">
        <f>I137+M137+Q137+U137</f>
        <v>30.97</v>
      </c>
      <c r="F137" s="595"/>
      <c r="G137" s="591">
        <f t="shared" si="32"/>
        <v>65.172</v>
      </c>
      <c r="H137" s="581">
        <v>65.172</v>
      </c>
      <c r="I137" s="581">
        <v>30.97</v>
      </c>
      <c r="J137" s="612"/>
      <c r="K137" s="588"/>
      <c r="L137" s="586"/>
      <c r="M137" s="586"/>
      <c r="N137" s="585"/>
      <c r="O137" s="588"/>
      <c r="P137" s="586"/>
      <c r="Q137" s="586"/>
      <c r="R137" s="585"/>
      <c r="S137" s="591">
        <f>T137+V137</f>
        <v>1.5</v>
      </c>
      <c r="T137" s="581">
        <v>1.5</v>
      </c>
      <c r="U137" s="578"/>
      <c r="V137" s="612"/>
      <c r="W137" s="544"/>
    </row>
    <row r="138" spans="1:23" ht="12.75">
      <c r="A138" s="582">
        <f t="shared" si="36"/>
        <v>129</v>
      </c>
      <c r="B138" s="590" t="s">
        <v>123</v>
      </c>
      <c r="C138" s="591">
        <f t="shared" si="33"/>
        <v>0.23</v>
      </c>
      <c r="D138" s="581">
        <f t="shared" si="34"/>
        <v>0.23</v>
      </c>
      <c r="E138" s="581"/>
      <c r="F138" s="595"/>
      <c r="G138" s="596">
        <f t="shared" si="32"/>
        <v>0.23</v>
      </c>
      <c r="H138" s="581">
        <v>0.23</v>
      </c>
      <c r="I138" s="581"/>
      <c r="J138" s="612"/>
      <c r="K138" s="588"/>
      <c r="L138" s="586"/>
      <c r="M138" s="586"/>
      <c r="N138" s="585"/>
      <c r="O138" s="588"/>
      <c r="P138" s="586"/>
      <c r="Q138" s="586"/>
      <c r="R138" s="585"/>
      <c r="S138" s="591"/>
      <c r="T138" s="578"/>
      <c r="U138" s="578"/>
      <c r="V138" s="612"/>
      <c r="W138" s="544"/>
    </row>
    <row r="139" spans="1:23" ht="12.75">
      <c r="A139" s="582">
        <f t="shared" si="36"/>
        <v>130</v>
      </c>
      <c r="B139" s="590" t="s">
        <v>477</v>
      </c>
      <c r="C139" s="591">
        <f t="shared" si="33"/>
        <v>0.29</v>
      </c>
      <c r="D139" s="581">
        <f t="shared" si="34"/>
        <v>0.29</v>
      </c>
      <c r="E139" s="581"/>
      <c r="F139" s="595"/>
      <c r="G139" s="596">
        <f>G140</f>
        <v>0.29</v>
      </c>
      <c r="H139" s="581">
        <f>H140</f>
        <v>0.29</v>
      </c>
      <c r="I139" s="581"/>
      <c r="J139" s="593"/>
      <c r="K139" s="603"/>
      <c r="L139" s="586"/>
      <c r="M139" s="586"/>
      <c r="N139" s="593"/>
      <c r="O139" s="603"/>
      <c r="P139" s="586"/>
      <c r="Q139" s="586"/>
      <c r="R139" s="593"/>
      <c r="S139" s="603"/>
      <c r="T139" s="586"/>
      <c r="U139" s="586"/>
      <c r="V139" s="593"/>
      <c r="W139" s="544"/>
    </row>
    <row r="140" spans="1:23" ht="12.75">
      <c r="A140" s="582">
        <f t="shared" si="36"/>
        <v>131</v>
      </c>
      <c r="B140" s="590" t="s">
        <v>478</v>
      </c>
      <c r="C140" s="572">
        <f t="shared" si="33"/>
        <v>0.29</v>
      </c>
      <c r="D140" s="578">
        <f t="shared" si="34"/>
        <v>0.29</v>
      </c>
      <c r="E140" s="581"/>
      <c r="F140" s="595"/>
      <c r="G140" s="603">
        <f>H140+J140</f>
        <v>0.29</v>
      </c>
      <c r="H140" s="578">
        <v>0.29</v>
      </c>
      <c r="I140" s="581"/>
      <c r="J140" s="593"/>
      <c r="K140" s="603"/>
      <c r="L140" s="586"/>
      <c r="M140" s="586"/>
      <c r="N140" s="593"/>
      <c r="O140" s="603"/>
      <c r="P140" s="586"/>
      <c r="Q140" s="586"/>
      <c r="R140" s="593"/>
      <c r="S140" s="596"/>
      <c r="T140" s="581"/>
      <c r="U140" s="581"/>
      <c r="V140" s="597"/>
      <c r="W140" s="544"/>
    </row>
    <row r="141" spans="1:23" ht="12.75">
      <c r="A141" s="582">
        <f t="shared" si="36"/>
        <v>132</v>
      </c>
      <c r="B141" s="590" t="s">
        <v>442</v>
      </c>
      <c r="C141" s="591">
        <f t="shared" si="33"/>
        <v>23.5</v>
      </c>
      <c r="D141" s="581">
        <f t="shared" si="34"/>
        <v>23.5</v>
      </c>
      <c r="E141" s="581"/>
      <c r="F141" s="595"/>
      <c r="G141" s="596">
        <f>G142+G143</f>
        <v>23.5</v>
      </c>
      <c r="H141" s="581">
        <f>H142+H143</f>
        <v>23.5</v>
      </c>
      <c r="I141" s="586"/>
      <c r="J141" s="593"/>
      <c r="K141" s="603"/>
      <c r="L141" s="586"/>
      <c r="M141" s="586"/>
      <c r="N141" s="593"/>
      <c r="O141" s="603"/>
      <c r="P141" s="586"/>
      <c r="Q141" s="586"/>
      <c r="R141" s="593"/>
      <c r="S141" s="603"/>
      <c r="T141" s="586"/>
      <c r="U141" s="586"/>
      <c r="V141" s="593"/>
      <c r="W141" s="544"/>
    </row>
    <row r="142" spans="1:23" ht="12.75">
      <c r="A142" s="582">
        <f t="shared" si="36"/>
        <v>133</v>
      </c>
      <c r="B142" s="583" t="s">
        <v>479</v>
      </c>
      <c r="C142" s="572">
        <f t="shared" si="33"/>
        <v>20</v>
      </c>
      <c r="D142" s="578">
        <f t="shared" si="34"/>
        <v>20</v>
      </c>
      <c r="E142" s="581"/>
      <c r="F142" s="595"/>
      <c r="G142" s="588">
        <f>H142+J142</f>
        <v>20</v>
      </c>
      <c r="H142" s="578">
        <v>20</v>
      </c>
      <c r="I142" s="581"/>
      <c r="J142" s="585"/>
      <c r="K142" s="588"/>
      <c r="L142" s="586"/>
      <c r="M142" s="586"/>
      <c r="N142" s="585"/>
      <c r="O142" s="588"/>
      <c r="P142" s="586"/>
      <c r="Q142" s="586"/>
      <c r="R142" s="585"/>
      <c r="S142" s="591"/>
      <c r="T142" s="581"/>
      <c r="U142" s="581"/>
      <c r="V142" s="598"/>
      <c r="W142" s="544"/>
    </row>
    <row r="143" spans="1:23" ht="12.75">
      <c r="A143" s="582">
        <f t="shared" si="36"/>
        <v>134</v>
      </c>
      <c r="B143" s="664" t="s">
        <v>480</v>
      </c>
      <c r="C143" s="572">
        <f t="shared" si="33"/>
        <v>3.5</v>
      </c>
      <c r="D143" s="578">
        <f t="shared" si="34"/>
        <v>3.5</v>
      </c>
      <c r="E143" s="581"/>
      <c r="F143" s="595"/>
      <c r="G143" s="588">
        <f>H143+J143</f>
        <v>3.5</v>
      </c>
      <c r="H143" s="578">
        <v>3.5</v>
      </c>
      <c r="I143" s="581"/>
      <c r="J143" s="585"/>
      <c r="K143" s="588"/>
      <c r="L143" s="586"/>
      <c r="M143" s="586"/>
      <c r="N143" s="585"/>
      <c r="O143" s="588"/>
      <c r="P143" s="586"/>
      <c r="Q143" s="586"/>
      <c r="R143" s="585"/>
      <c r="S143" s="591"/>
      <c r="T143" s="581"/>
      <c r="U143" s="581"/>
      <c r="V143" s="598"/>
      <c r="W143" s="544"/>
    </row>
    <row r="144" spans="1:23" ht="12.75">
      <c r="A144" s="582">
        <v>135</v>
      </c>
      <c r="B144" s="590" t="s">
        <v>413</v>
      </c>
      <c r="C144" s="591">
        <f t="shared" si="33"/>
        <v>37.467</v>
      </c>
      <c r="D144" s="581">
        <f t="shared" si="34"/>
        <v>37.467</v>
      </c>
      <c r="E144" s="581">
        <f>I144+M144+Q144+U144</f>
        <v>18.872</v>
      </c>
      <c r="F144" s="595"/>
      <c r="G144" s="591">
        <f>+H144</f>
        <v>33.467</v>
      </c>
      <c r="H144" s="581">
        <v>33.467</v>
      </c>
      <c r="I144" s="581">
        <v>18.872</v>
      </c>
      <c r="J144" s="585"/>
      <c r="K144" s="588"/>
      <c r="L144" s="586"/>
      <c r="M144" s="586"/>
      <c r="N144" s="585"/>
      <c r="O144" s="588"/>
      <c r="P144" s="586"/>
      <c r="Q144" s="586"/>
      <c r="R144" s="585"/>
      <c r="S144" s="591">
        <f>T144+V144</f>
        <v>4</v>
      </c>
      <c r="T144" s="581">
        <v>4</v>
      </c>
      <c r="U144" s="581"/>
      <c r="V144" s="598"/>
      <c r="W144" s="544"/>
    </row>
    <row r="145" spans="1:23" ht="13.5" thickBot="1">
      <c r="A145" s="641">
        <v>136</v>
      </c>
      <c r="B145" s="642" t="s">
        <v>459</v>
      </c>
      <c r="C145" s="643">
        <f t="shared" si="33"/>
        <v>27.848</v>
      </c>
      <c r="D145" s="616">
        <f t="shared" si="34"/>
        <v>27.848</v>
      </c>
      <c r="E145" s="616">
        <f>I145+M145+Q145+U145</f>
        <v>19.054</v>
      </c>
      <c r="F145" s="617"/>
      <c r="G145" s="618">
        <f>+H145</f>
        <v>27.448</v>
      </c>
      <c r="H145" s="619">
        <v>27.448</v>
      </c>
      <c r="I145" s="619">
        <v>19.054</v>
      </c>
      <c r="J145" s="647"/>
      <c r="K145" s="665"/>
      <c r="L145" s="666"/>
      <c r="M145" s="666"/>
      <c r="N145" s="667"/>
      <c r="O145" s="665"/>
      <c r="P145" s="666"/>
      <c r="Q145" s="666"/>
      <c r="R145" s="667"/>
      <c r="S145" s="591">
        <f>T145+V145</f>
        <v>0.4</v>
      </c>
      <c r="T145" s="616">
        <v>0.4</v>
      </c>
      <c r="U145" s="616"/>
      <c r="V145" s="668"/>
      <c r="W145" s="544"/>
    </row>
    <row r="146" spans="1:23" ht="45.75" thickBot="1">
      <c r="A146" s="549">
        <v>137</v>
      </c>
      <c r="B146" s="669" t="s">
        <v>481</v>
      </c>
      <c r="C146" s="557">
        <f t="shared" si="33"/>
        <v>4206.371</v>
      </c>
      <c r="D146" s="552">
        <f t="shared" si="34"/>
        <v>4177.671</v>
      </c>
      <c r="E146" s="552">
        <f>I146+M146+Q146+U146</f>
        <v>742.134</v>
      </c>
      <c r="F146" s="670">
        <f>J146+N146+R146+V146</f>
        <v>28.7</v>
      </c>
      <c r="G146" s="557">
        <f>G147+SUM(G162:G173)+G175+G178</f>
        <v>2841.402</v>
      </c>
      <c r="H146" s="551">
        <f>H147+SUM(H162:H173)+H175+H178</f>
        <v>2812.702</v>
      </c>
      <c r="I146" s="552">
        <f>I147+SUM(I162:I173)+I175+I178</f>
        <v>279.43</v>
      </c>
      <c r="J146" s="556">
        <f>J147+SUM(J162:J173)+J175+J178</f>
        <v>28.7</v>
      </c>
      <c r="K146" s="555">
        <f>K147+SUM(K163:K173)+K178</f>
        <v>1160.469</v>
      </c>
      <c r="L146" s="552">
        <f>L147+SUM(L163:L173)+L178</f>
        <v>1160.469</v>
      </c>
      <c r="M146" s="552">
        <f>M147+SUM(M162:M173)+M175+M178</f>
        <v>347.20399999999995</v>
      </c>
      <c r="N146" s="556"/>
      <c r="O146" s="557"/>
      <c r="P146" s="552"/>
      <c r="Q146" s="552"/>
      <c r="R146" s="556"/>
      <c r="S146" s="557">
        <f>S147+SUM(S162:S173)+S175+S178</f>
        <v>204.5</v>
      </c>
      <c r="T146" s="552">
        <f>T162+T178</f>
        <v>204.5</v>
      </c>
      <c r="U146" s="552">
        <f>U162+U178</f>
        <v>115.5</v>
      </c>
      <c r="V146" s="556"/>
      <c r="W146" s="544"/>
    </row>
    <row r="147" spans="1:23" ht="12.75">
      <c r="A147" s="558">
        <f>+A146+1</f>
        <v>138</v>
      </c>
      <c r="B147" s="580" t="s">
        <v>427</v>
      </c>
      <c r="C147" s="567">
        <f t="shared" si="33"/>
        <v>2887.326</v>
      </c>
      <c r="D147" s="565">
        <f t="shared" si="34"/>
        <v>2858.626</v>
      </c>
      <c r="E147" s="565">
        <f>I147+M147+Q147+U147</f>
        <v>32.732</v>
      </c>
      <c r="F147" s="568">
        <f>J147+N147+R147+V147</f>
        <v>28.7</v>
      </c>
      <c r="G147" s="565">
        <f>SUM(G148:G161)</f>
        <v>2384.5</v>
      </c>
      <c r="H147" s="565">
        <f>SUM(H148:H161)</f>
        <v>2355.8</v>
      </c>
      <c r="I147" s="565"/>
      <c r="J147" s="574">
        <f>SUM(J148:J161)</f>
        <v>28.7</v>
      </c>
      <c r="K147" s="575">
        <f>SUM(K148:K159)</f>
        <v>502.82599999999996</v>
      </c>
      <c r="L147" s="565">
        <f>SUM(L148:L159)</f>
        <v>502.82599999999996</v>
      </c>
      <c r="M147" s="565">
        <f>SUM(M148:M159)</f>
        <v>32.732</v>
      </c>
      <c r="N147" s="630"/>
      <c r="O147" s="657"/>
      <c r="P147" s="634"/>
      <c r="Q147" s="634"/>
      <c r="R147" s="630"/>
      <c r="S147" s="657"/>
      <c r="T147" s="634"/>
      <c r="U147" s="634"/>
      <c r="V147" s="630"/>
      <c r="W147" s="544"/>
    </row>
    <row r="148" spans="1:23" ht="12.75">
      <c r="A148" s="582">
        <f>+A147+1</f>
        <v>139</v>
      </c>
      <c r="B148" s="583" t="s">
        <v>482</v>
      </c>
      <c r="C148" s="572">
        <f t="shared" si="33"/>
        <v>1700</v>
      </c>
      <c r="D148" s="586">
        <f t="shared" si="34"/>
        <v>1700</v>
      </c>
      <c r="E148" s="581"/>
      <c r="F148" s="598"/>
      <c r="G148" s="600">
        <f>H148+J148</f>
        <v>1700</v>
      </c>
      <c r="H148" s="586">
        <v>1700</v>
      </c>
      <c r="I148" s="586"/>
      <c r="J148" s="587"/>
      <c r="K148" s="588"/>
      <c r="L148" s="586"/>
      <c r="M148" s="586"/>
      <c r="N148" s="585"/>
      <c r="O148" s="588"/>
      <c r="P148" s="586"/>
      <c r="Q148" s="586"/>
      <c r="R148" s="585"/>
      <c r="S148" s="588"/>
      <c r="T148" s="586"/>
      <c r="U148" s="586"/>
      <c r="V148" s="585"/>
      <c r="W148" s="544"/>
    </row>
    <row r="149" spans="1:23" ht="12.75">
      <c r="A149" s="582">
        <f>+A148+1</f>
        <v>140</v>
      </c>
      <c r="B149" s="583" t="s">
        <v>483</v>
      </c>
      <c r="C149" s="572">
        <f t="shared" si="33"/>
        <v>25</v>
      </c>
      <c r="D149" s="586">
        <f t="shared" si="34"/>
        <v>25</v>
      </c>
      <c r="E149" s="581"/>
      <c r="F149" s="598"/>
      <c r="G149" s="600">
        <f>H149+J149</f>
        <v>25</v>
      </c>
      <c r="H149" s="586">
        <v>25</v>
      </c>
      <c r="I149" s="586"/>
      <c r="J149" s="587"/>
      <c r="K149" s="588"/>
      <c r="L149" s="586"/>
      <c r="M149" s="586"/>
      <c r="N149" s="585"/>
      <c r="O149" s="588"/>
      <c r="P149" s="586"/>
      <c r="Q149" s="586"/>
      <c r="R149" s="585"/>
      <c r="S149" s="588"/>
      <c r="T149" s="586"/>
      <c r="U149" s="586"/>
      <c r="V149" s="585"/>
      <c r="W149" s="544"/>
    </row>
    <row r="150" spans="1:23" ht="12.75">
      <c r="A150" s="582">
        <f>+A149+1</f>
        <v>141</v>
      </c>
      <c r="B150" s="583" t="s">
        <v>484</v>
      </c>
      <c r="C150" s="572">
        <f t="shared" si="33"/>
        <v>55</v>
      </c>
      <c r="D150" s="586">
        <f t="shared" si="34"/>
        <v>55</v>
      </c>
      <c r="E150" s="581"/>
      <c r="F150" s="598"/>
      <c r="G150" s="600">
        <f>H150+J150</f>
        <v>55</v>
      </c>
      <c r="H150" s="586">
        <v>55</v>
      </c>
      <c r="I150" s="586"/>
      <c r="J150" s="587"/>
      <c r="K150" s="588"/>
      <c r="L150" s="586"/>
      <c r="M150" s="586"/>
      <c r="N150" s="585"/>
      <c r="O150" s="588"/>
      <c r="P150" s="586"/>
      <c r="Q150" s="586"/>
      <c r="R150" s="585"/>
      <c r="S150" s="588"/>
      <c r="T150" s="586"/>
      <c r="U150" s="586"/>
      <c r="V150" s="585"/>
      <c r="W150" s="544"/>
    </row>
    <row r="151" spans="1:23" ht="12.75">
      <c r="A151" s="582">
        <v>142</v>
      </c>
      <c r="B151" s="583" t="s">
        <v>485</v>
      </c>
      <c r="C151" s="572">
        <f t="shared" si="33"/>
        <v>5</v>
      </c>
      <c r="D151" s="586">
        <f t="shared" si="34"/>
        <v>5</v>
      </c>
      <c r="E151" s="581"/>
      <c r="F151" s="598"/>
      <c r="G151" s="600">
        <f>H151+J151</f>
        <v>5</v>
      </c>
      <c r="H151" s="584">
        <v>5</v>
      </c>
      <c r="I151" s="586"/>
      <c r="J151" s="587"/>
      <c r="K151" s="588"/>
      <c r="L151" s="586"/>
      <c r="M151" s="586"/>
      <c r="N151" s="585"/>
      <c r="O151" s="588"/>
      <c r="P151" s="586"/>
      <c r="Q151" s="586"/>
      <c r="R151" s="585"/>
      <c r="S151" s="588"/>
      <c r="T151" s="586"/>
      <c r="U151" s="586"/>
      <c r="V151" s="585"/>
      <c r="W151" s="544"/>
    </row>
    <row r="152" spans="1:23" ht="12.75">
      <c r="A152" s="582">
        <v>143</v>
      </c>
      <c r="B152" s="637" t="s">
        <v>486</v>
      </c>
      <c r="C152" s="572">
        <f t="shared" si="33"/>
        <v>280</v>
      </c>
      <c r="D152" s="586">
        <f t="shared" si="34"/>
        <v>280</v>
      </c>
      <c r="E152" s="581"/>
      <c r="F152" s="598"/>
      <c r="G152" s="600">
        <f>H152+J152</f>
        <v>280</v>
      </c>
      <c r="H152" s="586">
        <v>280</v>
      </c>
      <c r="I152" s="586"/>
      <c r="J152" s="587"/>
      <c r="K152" s="588"/>
      <c r="L152" s="586"/>
      <c r="M152" s="586"/>
      <c r="N152" s="585"/>
      <c r="O152" s="588"/>
      <c r="P152" s="586"/>
      <c r="Q152" s="586"/>
      <c r="R152" s="585"/>
      <c r="S152" s="588"/>
      <c r="T152" s="586"/>
      <c r="U152" s="586"/>
      <c r="V152" s="585"/>
      <c r="W152" s="544"/>
    </row>
    <row r="153" spans="1:23" ht="12.75">
      <c r="A153" s="582">
        <f>+A152+1</f>
        <v>144</v>
      </c>
      <c r="B153" s="583" t="s">
        <v>487</v>
      </c>
      <c r="C153" s="572">
        <f t="shared" si="33"/>
        <v>317.3</v>
      </c>
      <c r="D153" s="586">
        <f t="shared" si="34"/>
        <v>317.3</v>
      </c>
      <c r="E153" s="581"/>
      <c r="F153" s="598"/>
      <c r="G153" s="600"/>
      <c r="H153" s="586"/>
      <c r="I153" s="586"/>
      <c r="J153" s="587"/>
      <c r="K153" s="588">
        <f>L153+N153</f>
        <v>317.3</v>
      </c>
      <c r="L153" s="586">
        <v>317.3</v>
      </c>
      <c r="M153" s="586"/>
      <c r="N153" s="585"/>
      <c r="O153" s="588"/>
      <c r="P153" s="586"/>
      <c r="Q153" s="586"/>
      <c r="R153" s="585"/>
      <c r="S153" s="588"/>
      <c r="T153" s="586"/>
      <c r="U153" s="586"/>
      <c r="V153" s="585"/>
      <c r="W153" s="544"/>
    </row>
    <row r="154" spans="1:23" ht="12.75">
      <c r="A154" s="582">
        <f>+A153+1</f>
        <v>145</v>
      </c>
      <c r="B154" s="583" t="s">
        <v>488</v>
      </c>
      <c r="C154" s="572">
        <f t="shared" si="33"/>
        <v>141.2</v>
      </c>
      <c r="D154" s="586">
        <f t="shared" si="34"/>
        <v>141.2</v>
      </c>
      <c r="E154" s="581"/>
      <c r="F154" s="598"/>
      <c r="G154" s="600"/>
      <c r="H154" s="586"/>
      <c r="I154" s="586"/>
      <c r="J154" s="587"/>
      <c r="K154" s="588">
        <f>L154+N154</f>
        <v>141.2</v>
      </c>
      <c r="L154" s="586">
        <v>141.2</v>
      </c>
      <c r="M154" s="586"/>
      <c r="N154" s="585"/>
      <c r="O154" s="588"/>
      <c r="P154" s="586"/>
      <c r="Q154" s="586"/>
      <c r="R154" s="585"/>
      <c r="S154" s="588"/>
      <c r="T154" s="586"/>
      <c r="U154" s="586"/>
      <c r="V154" s="585"/>
      <c r="W154" s="544"/>
    </row>
    <row r="155" spans="1:23" ht="12.75">
      <c r="A155" s="582">
        <v>146</v>
      </c>
      <c r="B155" s="583" t="s">
        <v>671</v>
      </c>
      <c r="C155" s="671">
        <f t="shared" si="33"/>
        <v>34.458</v>
      </c>
      <c r="D155" s="578">
        <f t="shared" si="34"/>
        <v>34.458</v>
      </c>
      <c r="E155" s="570">
        <f>I155+M155+Q155+U155</f>
        <v>26.409</v>
      </c>
      <c r="F155" s="598"/>
      <c r="G155" s="600"/>
      <c r="H155" s="586"/>
      <c r="I155" s="586"/>
      <c r="J155" s="587"/>
      <c r="K155" s="588">
        <f>L155+N155</f>
        <v>34.458</v>
      </c>
      <c r="L155" s="586">
        <v>34.458</v>
      </c>
      <c r="M155" s="586">
        <v>26.409</v>
      </c>
      <c r="N155" s="585"/>
      <c r="O155" s="588"/>
      <c r="P155" s="586"/>
      <c r="Q155" s="586"/>
      <c r="R155" s="585"/>
      <c r="S155" s="588"/>
      <c r="T155" s="586"/>
      <c r="U155" s="586"/>
      <c r="V155" s="585"/>
      <c r="W155" s="544"/>
    </row>
    <row r="156" spans="1:23" ht="12.75">
      <c r="A156" s="582">
        <v>147</v>
      </c>
      <c r="B156" s="583" t="s">
        <v>490</v>
      </c>
      <c r="C156" s="572">
        <f t="shared" si="33"/>
        <v>224</v>
      </c>
      <c r="D156" s="586">
        <f t="shared" si="34"/>
        <v>224</v>
      </c>
      <c r="E156" s="581"/>
      <c r="F156" s="598"/>
      <c r="G156" s="600">
        <f>H156+J156</f>
        <v>224</v>
      </c>
      <c r="H156" s="586">
        <v>224</v>
      </c>
      <c r="I156" s="586"/>
      <c r="J156" s="587"/>
      <c r="K156" s="588"/>
      <c r="L156" s="586"/>
      <c r="M156" s="586"/>
      <c r="N156" s="585"/>
      <c r="O156" s="588"/>
      <c r="P156" s="586"/>
      <c r="Q156" s="586"/>
      <c r="R156" s="585"/>
      <c r="S156" s="588"/>
      <c r="T156" s="586"/>
      <c r="U156" s="586"/>
      <c r="V156" s="585"/>
      <c r="W156" s="544"/>
    </row>
    <row r="157" spans="1:23" ht="38.25">
      <c r="A157" s="672">
        <v>148</v>
      </c>
      <c r="B157" s="673" t="s">
        <v>491</v>
      </c>
      <c r="C157" s="674">
        <f t="shared" si="33"/>
        <v>11</v>
      </c>
      <c r="D157" s="675">
        <f t="shared" si="34"/>
        <v>11</v>
      </c>
      <c r="E157" s="676"/>
      <c r="F157" s="677"/>
      <c r="G157" s="678">
        <f>H157+J157</f>
        <v>11</v>
      </c>
      <c r="H157" s="679">
        <v>11</v>
      </c>
      <c r="I157" s="680"/>
      <c r="J157" s="681"/>
      <c r="K157" s="588"/>
      <c r="L157" s="680"/>
      <c r="M157" s="680"/>
      <c r="N157" s="682"/>
      <c r="O157" s="683"/>
      <c r="P157" s="680"/>
      <c r="Q157" s="680"/>
      <c r="R157" s="682"/>
      <c r="S157" s="684"/>
      <c r="T157" s="680"/>
      <c r="U157" s="680"/>
      <c r="V157" s="682"/>
      <c r="W157" s="544"/>
    </row>
    <row r="158" spans="1:23" ht="12.75">
      <c r="A158" s="672">
        <v>149</v>
      </c>
      <c r="B158" s="673" t="s">
        <v>492</v>
      </c>
      <c r="C158" s="674">
        <f t="shared" si="33"/>
        <v>9.868</v>
      </c>
      <c r="D158" s="675">
        <f t="shared" si="34"/>
        <v>9.868</v>
      </c>
      <c r="E158" s="675">
        <f>I158+M158+Q158+U158</f>
        <v>6.323</v>
      </c>
      <c r="F158" s="677"/>
      <c r="G158" s="678"/>
      <c r="H158" s="679"/>
      <c r="I158" s="680"/>
      <c r="J158" s="681"/>
      <c r="K158" s="588">
        <f>L158+N158</f>
        <v>9.868</v>
      </c>
      <c r="L158" s="680">
        <v>9.868</v>
      </c>
      <c r="M158" s="680">
        <v>6.323</v>
      </c>
      <c r="N158" s="682"/>
      <c r="O158" s="683"/>
      <c r="P158" s="680"/>
      <c r="Q158" s="680"/>
      <c r="R158" s="682"/>
      <c r="S158" s="684"/>
      <c r="T158" s="680"/>
      <c r="U158" s="680"/>
      <c r="V158" s="682"/>
      <c r="W158" s="544"/>
    </row>
    <row r="159" spans="1:23" ht="25.5">
      <c r="A159" s="582">
        <v>150</v>
      </c>
      <c r="B159" s="604" t="s">
        <v>493</v>
      </c>
      <c r="C159" s="572">
        <f aca="true" t="shared" si="37" ref="C159:C179">G159+K159+O159+S159</f>
        <v>28.7</v>
      </c>
      <c r="D159" s="675"/>
      <c r="E159" s="581"/>
      <c r="F159" s="612">
        <v>28.7</v>
      </c>
      <c r="G159" s="678">
        <f>H159+J159</f>
        <v>28.7</v>
      </c>
      <c r="H159" s="586"/>
      <c r="I159" s="586"/>
      <c r="J159" s="587">
        <v>28.7</v>
      </c>
      <c r="K159" s="588"/>
      <c r="L159" s="586"/>
      <c r="M159" s="586"/>
      <c r="N159" s="585"/>
      <c r="O159" s="588"/>
      <c r="P159" s="586"/>
      <c r="Q159" s="586"/>
      <c r="R159" s="612" t="s">
        <v>672</v>
      </c>
      <c r="S159" s="588"/>
      <c r="T159" s="586"/>
      <c r="U159" s="586"/>
      <c r="V159" s="585"/>
      <c r="W159" s="544"/>
    </row>
    <row r="160" spans="1:23" ht="12.75">
      <c r="A160" s="582">
        <v>151</v>
      </c>
      <c r="B160" s="602" t="s">
        <v>673</v>
      </c>
      <c r="C160" s="572">
        <f t="shared" si="37"/>
        <v>15.8</v>
      </c>
      <c r="D160" s="675">
        <f aca="true" t="shared" si="38" ref="D160:D179">H160+L160+P160+T160</f>
        <v>15.8</v>
      </c>
      <c r="E160" s="581"/>
      <c r="F160" s="612"/>
      <c r="G160" s="678">
        <f>H160+J160</f>
        <v>15.8</v>
      </c>
      <c r="H160" s="586">
        <v>15.8</v>
      </c>
      <c r="I160" s="586"/>
      <c r="J160" s="587"/>
      <c r="K160" s="588"/>
      <c r="L160" s="586"/>
      <c r="M160" s="586"/>
      <c r="N160" s="585"/>
      <c r="O160" s="588"/>
      <c r="P160" s="586"/>
      <c r="Q160" s="586"/>
      <c r="R160" s="585"/>
      <c r="S160" s="588"/>
      <c r="T160" s="586"/>
      <c r="U160" s="586"/>
      <c r="V160" s="585"/>
      <c r="W160" s="544"/>
    </row>
    <row r="161" spans="1:23" ht="25.5">
      <c r="A161" s="582">
        <v>152</v>
      </c>
      <c r="B161" s="602" t="s">
        <v>674</v>
      </c>
      <c r="C161" s="572">
        <f t="shared" si="37"/>
        <v>40</v>
      </c>
      <c r="D161" s="675">
        <f t="shared" si="38"/>
        <v>40</v>
      </c>
      <c r="E161" s="581"/>
      <c r="F161" s="612"/>
      <c r="G161" s="678">
        <f>H161+J161</f>
        <v>40</v>
      </c>
      <c r="H161" s="586">
        <v>40</v>
      </c>
      <c r="I161" s="586"/>
      <c r="J161" s="587"/>
      <c r="K161" s="588"/>
      <c r="L161" s="586"/>
      <c r="M161" s="586"/>
      <c r="N161" s="585"/>
      <c r="O161" s="588"/>
      <c r="P161" s="586"/>
      <c r="Q161" s="586"/>
      <c r="R161" s="585"/>
      <c r="S161" s="588"/>
      <c r="T161" s="586"/>
      <c r="U161" s="586"/>
      <c r="V161" s="585"/>
      <c r="W161" s="544"/>
    </row>
    <row r="162" spans="1:23" ht="12.75">
      <c r="A162" s="582">
        <v>153</v>
      </c>
      <c r="B162" s="590" t="s">
        <v>174</v>
      </c>
      <c r="C162" s="591">
        <f t="shared" si="37"/>
        <v>470.831</v>
      </c>
      <c r="D162" s="581">
        <f t="shared" si="38"/>
        <v>470.831</v>
      </c>
      <c r="E162" s="581">
        <f aca="true" t="shared" si="39" ref="E162:E174">I162+M162+Q162+U162</f>
        <v>316.43</v>
      </c>
      <c r="F162" s="598"/>
      <c r="G162" s="589">
        <f>H162+J162</f>
        <v>400.831</v>
      </c>
      <c r="H162" s="581">
        <v>400.831</v>
      </c>
      <c r="I162" s="581">
        <v>279.43</v>
      </c>
      <c r="J162" s="595"/>
      <c r="K162" s="591"/>
      <c r="L162" s="581"/>
      <c r="M162" s="581"/>
      <c r="N162" s="585"/>
      <c r="O162" s="588"/>
      <c r="P162" s="586"/>
      <c r="Q162" s="586"/>
      <c r="R162" s="585"/>
      <c r="S162" s="591">
        <f>T162+V162</f>
        <v>70</v>
      </c>
      <c r="T162" s="581">
        <v>70</v>
      </c>
      <c r="U162" s="581">
        <v>37</v>
      </c>
      <c r="V162" s="598"/>
      <c r="W162" s="544"/>
    </row>
    <row r="163" spans="1:23" ht="12.75">
      <c r="A163" s="582">
        <f aca="true" t="shared" si="40" ref="A163:A177">+A162+1</f>
        <v>154</v>
      </c>
      <c r="B163" s="590" t="s">
        <v>114</v>
      </c>
      <c r="C163" s="591">
        <f t="shared" si="37"/>
        <v>47.216</v>
      </c>
      <c r="D163" s="581">
        <f t="shared" si="38"/>
        <v>47.216</v>
      </c>
      <c r="E163" s="581">
        <f t="shared" si="39"/>
        <v>16.616</v>
      </c>
      <c r="F163" s="598"/>
      <c r="G163" s="589"/>
      <c r="H163" s="578"/>
      <c r="I163" s="578"/>
      <c r="J163" s="611"/>
      <c r="K163" s="591">
        <f aca="true" t="shared" si="41" ref="K163:K174">L163+N163</f>
        <v>47.216</v>
      </c>
      <c r="L163" s="581">
        <v>47.216</v>
      </c>
      <c r="M163" s="581">
        <v>16.616</v>
      </c>
      <c r="N163" s="612"/>
      <c r="O163" s="588"/>
      <c r="P163" s="586"/>
      <c r="Q163" s="586"/>
      <c r="R163" s="585"/>
      <c r="S163" s="588"/>
      <c r="T163" s="586"/>
      <c r="U163" s="586"/>
      <c r="V163" s="585"/>
      <c r="W163" s="544"/>
    </row>
    <row r="164" spans="1:23" ht="12.75">
      <c r="A164" s="582">
        <f t="shared" si="40"/>
        <v>155</v>
      </c>
      <c r="B164" s="590" t="s">
        <v>115</v>
      </c>
      <c r="C164" s="591">
        <f t="shared" si="37"/>
        <v>24.27</v>
      </c>
      <c r="D164" s="581">
        <f t="shared" si="38"/>
        <v>24.27</v>
      </c>
      <c r="E164" s="581">
        <f t="shared" si="39"/>
        <v>8.815</v>
      </c>
      <c r="F164" s="598"/>
      <c r="G164" s="589"/>
      <c r="H164" s="578"/>
      <c r="I164" s="578"/>
      <c r="J164" s="611"/>
      <c r="K164" s="591">
        <f t="shared" si="41"/>
        <v>24.27</v>
      </c>
      <c r="L164" s="581">
        <v>24.27</v>
      </c>
      <c r="M164" s="581">
        <v>8.815</v>
      </c>
      <c r="N164" s="612"/>
      <c r="O164" s="588"/>
      <c r="P164" s="586"/>
      <c r="Q164" s="586"/>
      <c r="R164" s="585"/>
      <c r="S164" s="588"/>
      <c r="T164" s="586"/>
      <c r="U164" s="586"/>
      <c r="V164" s="585"/>
      <c r="W164" s="544"/>
    </row>
    <row r="165" spans="1:23" ht="12.75">
      <c r="A165" s="582">
        <f t="shared" si="40"/>
        <v>156</v>
      </c>
      <c r="B165" s="590" t="s">
        <v>116</v>
      </c>
      <c r="C165" s="591">
        <f t="shared" si="37"/>
        <v>24.878</v>
      </c>
      <c r="D165" s="581">
        <f t="shared" si="38"/>
        <v>24.878</v>
      </c>
      <c r="E165" s="581">
        <f t="shared" si="39"/>
        <v>8.815</v>
      </c>
      <c r="F165" s="598"/>
      <c r="G165" s="589"/>
      <c r="H165" s="578"/>
      <c r="I165" s="578"/>
      <c r="J165" s="611"/>
      <c r="K165" s="591">
        <f t="shared" si="41"/>
        <v>24.878</v>
      </c>
      <c r="L165" s="581">
        <v>24.878</v>
      </c>
      <c r="M165" s="581">
        <v>8.815</v>
      </c>
      <c r="N165" s="612"/>
      <c r="O165" s="588"/>
      <c r="P165" s="586"/>
      <c r="Q165" s="586"/>
      <c r="R165" s="585"/>
      <c r="S165" s="588"/>
      <c r="T165" s="586"/>
      <c r="U165" s="586"/>
      <c r="V165" s="585"/>
      <c r="W165" s="544"/>
    </row>
    <row r="166" spans="1:23" ht="12.75">
      <c r="A166" s="582">
        <f t="shared" si="40"/>
        <v>157</v>
      </c>
      <c r="B166" s="590" t="s">
        <v>117</v>
      </c>
      <c r="C166" s="591">
        <f t="shared" si="37"/>
        <v>9.2</v>
      </c>
      <c r="D166" s="581">
        <f t="shared" si="38"/>
        <v>9.2</v>
      </c>
      <c r="E166" s="581">
        <f t="shared" si="39"/>
        <v>2.391</v>
      </c>
      <c r="F166" s="598"/>
      <c r="G166" s="589"/>
      <c r="H166" s="578"/>
      <c r="I166" s="578"/>
      <c r="J166" s="611"/>
      <c r="K166" s="591">
        <f t="shared" si="41"/>
        <v>9.2</v>
      </c>
      <c r="L166" s="581">
        <v>9.2</v>
      </c>
      <c r="M166" s="581">
        <v>2.391</v>
      </c>
      <c r="N166" s="612"/>
      <c r="O166" s="588"/>
      <c r="P166" s="586"/>
      <c r="Q166" s="586"/>
      <c r="R166" s="585"/>
      <c r="S166" s="588"/>
      <c r="T166" s="586"/>
      <c r="U166" s="586"/>
      <c r="V166" s="585"/>
      <c r="W166" s="544"/>
    </row>
    <row r="167" spans="1:23" ht="12.75">
      <c r="A167" s="582">
        <f t="shared" si="40"/>
        <v>158</v>
      </c>
      <c r="B167" s="590" t="s">
        <v>118</v>
      </c>
      <c r="C167" s="591">
        <f t="shared" si="37"/>
        <v>15.784</v>
      </c>
      <c r="D167" s="581">
        <f t="shared" si="38"/>
        <v>15.784</v>
      </c>
      <c r="E167" s="581">
        <f t="shared" si="39"/>
        <v>4.408</v>
      </c>
      <c r="F167" s="598"/>
      <c r="G167" s="589"/>
      <c r="H167" s="578"/>
      <c r="I167" s="578"/>
      <c r="J167" s="611"/>
      <c r="K167" s="591">
        <f t="shared" si="41"/>
        <v>15.784</v>
      </c>
      <c r="L167" s="581">
        <v>15.784</v>
      </c>
      <c r="M167" s="581">
        <v>4.408</v>
      </c>
      <c r="N167" s="612"/>
      <c r="O167" s="588"/>
      <c r="P167" s="586"/>
      <c r="Q167" s="586"/>
      <c r="R167" s="585"/>
      <c r="S167" s="588"/>
      <c r="T167" s="586"/>
      <c r="U167" s="586"/>
      <c r="V167" s="585"/>
      <c r="W167" s="544"/>
    </row>
    <row r="168" spans="1:23" ht="12.75">
      <c r="A168" s="582">
        <f t="shared" si="40"/>
        <v>159</v>
      </c>
      <c r="B168" s="590" t="s">
        <v>119</v>
      </c>
      <c r="C168" s="591">
        <f t="shared" si="37"/>
        <v>47.149</v>
      </c>
      <c r="D168" s="581">
        <f t="shared" si="38"/>
        <v>47.149</v>
      </c>
      <c r="E168" s="581">
        <f t="shared" si="39"/>
        <v>17.962</v>
      </c>
      <c r="F168" s="598"/>
      <c r="G168" s="589"/>
      <c r="H168" s="578"/>
      <c r="I168" s="578"/>
      <c r="J168" s="611"/>
      <c r="K168" s="591">
        <f t="shared" si="41"/>
        <v>47.149</v>
      </c>
      <c r="L168" s="581">
        <v>47.149</v>
      </c>
      <c r="M168" s="581">
        <v>17.962</v>
      </c>
      <c r="N168" s="612"/>
      <c r="O168" s="588"/>
      <c r="P168" s="586"/>
      <c r="Q168" s="586"/>
      <c r="R168" s="585"/>
      <c r="S168" s="588"/>
      <c r="T168" s="586"/>
      <c r="U168" s="586"/>
      <c r="V168" s="585"/>
      <c r="W168" s="544"/>
    </row>
    <row r="169" spans="1:23" ht="12.75">
      <c r="A169" s="582">
        <f t="shared" si="40"/>
        <v>160</v>
      </c>
      <c r="B169" s="590" t="s">
        <v>120</v>
      </c>
      <c r="C169" s="591">
        <f t="shared" si="37"/>
        <v>40.772</v>
      </c>
      <c r="D169" s="581">
        <f t="shared" si="38"/>
        <v>40.772</v>
      </c>
      <c r="E169" s="581">
        <f t="shared" si="39"/>
        <v>17.036</v>
      </c>
      <c r="F169" s="598"/>
      <c r="G169" s="589"/>
      <c r="H169" s="578"/>
      <c r="I169" s="578"/>
      <c r="J169" s="611"/>
      <c r="K169" s="591">
        <f t="shared" si="41"/>
        <v>40.772</v>
      </c>
      <c r="L169" s="581">
        <v>40.772</v>
      </c>
      <c r="M169" s="581">
        <v>17.036</v>
      </c>
      <c r="N169" s="612"/>
      <c r="O169" s="588"/>
      <c r="P169" s="586"/>
      <c r="Q169" s="586"/>
      <c r="R169" s="585"/>
      <c r="S169" s="588"/>
      <c r="T169" s="586"/>
      <c r="U169" s="586"/>
      <c r="V169" s="585"/>
      <c r="W169" s="544"/>
    </row>
    <row r="170" spans="1:23" ht="12.75">
      <c r="A170" s="582">
        <f t="shared" si="40"/>
        <v>161</v>
      </c>
      <c r="B170" s="590" t="s">
        <v>121</v>
      </c>
      <c r="C170" s="591">
        <f t="shared" si="37"/>
        <v>18.026</v>
      </c>
      <c r="D170" s="581">
        <f t="shared" si="38"/>
        <v>18.026</v>
      </c>
      <c r="E170" s="581">
        <f t="shared" si="39"/>
        <v>8.224</v>
      </c>
      <c r="F170" s="598"/>
      <c r="G170" s="589"/>
      <c r="H170" s="578"/>
      <c r="I170" s="578"/>
      <c r="J170" s="611"/>
      <c r="K170" s="591">
        <f t="shared" si="41"/>
        <v>18.026</v>
      </c>
      <c r="L170" s="581">
        <v>18.026</v>
      </c>
      <c r="M170" s="581">
        <v>8.224</v>
      </c>
      <c r="N170" s="612"/>
      <c r="O170" s="588"/>
      <c r="P170" s="586"/>
      <c r="Q170" s="586"/>
      <c r="R170" s="585"/>
      <c r="S170" s="588"/>
      <c r="T170" s="586"/>
      <c r="U170" s="586"/>
      <c r="V170" s="585"/>
      <c r="W170" s="544"/>
    </row>
    <row r="171" spans="1:23" ht="12.75">
      <c r="A171" s="582">
        <f t="shared" si="40"/>
        <v>162</v>
      </c>
      <c r="B171" s="590" t="s">
        <v>175</v>
      </c>
      <c r="C171" s="591">
        <f t="shared" si="37"/>
        <v>57.247</v>
      </c>
      <c r="D171" s="581">
        <f t="shared" si="38"/>
        <v>57.247</v>
      </c>
      <c r="E171" s="581">
        <f t="shared" si="39"/>
        <v>17.036</v>
      </c>
      <c r="F171" s="598"/>
      <c r="G171" s="589">
        <f>H171+J171</f>
        <v>0.971</v>
      </c>
      <c r="H171" s="581">
        <v>0.971</v>
      </c>
      <c r="I171" s="578"/>
      <c r="J171" s="611"/>
      <c r="K171" s="591">
        <f t="shared" si="41"/>
        <v>56.276</v>
      </c>
      <c r="L171" s="581">
        <v>56.276</v>
      </c>
      <c r="M171" s="581">
        <v>17.036</v>
      </c>
      <c r="N171" s="612"/>
      <c r="O171" s="588"/>
      <c r="P171" s="586"/>
      <c r="Q171" s="586"/>
      <c r="R171" s="585"/>
      <c r="S171" s="588"/>
      <c r="T171" s="586"/>
      <c r="U171" s="586"/>
      <c r="V171" s="585"/>
      <c r="W171" s="544"/>
    </row>
    <row r="172" spans="1:23" ht="12.75">
      <c r="A172" s="582">
        <f t="shared" si="40"/>
        <v>163</v>
      </c>
      <c r="B172" s="590" t="s">
        <v>123</v>
      </c>
      <c r="C172" s="591">
        <f t="shared" si="37"/>
        <v>115.891</v>
      </c>
      <c r="D172" s="581">
        <f t="shared" si="38"/>
        <v>115.891</v>
      </c>
      <c r="E172" s="581">
        <f t="shared" si="39"/>
        <v>34.766</v>
      </c>
      <c r="F172" s="598"/>
      <c r="G172" s="589"/>
      <c r="H172" s="578"/>
      <c r="I172" s="578"/>
      <c r="J172" s="611"/>
      <c r="K172" s="591">
        <f t="shared" si="41"/>
        <v>115.891</v>
      </c>
      <c r="L172" s="581">
        <v>115.891</v>
      </c>
      <c r="M172" s="581">
        <v>34.766</v>
      </c>
      <c r="N172" s="612"/>
      <c r="O172" s="588"/>
      <c r="P172" s="586"/>
      <c r="Q172" s="586"/>
      <c r="R172" s="585"/>
      <c r="S172" s="588"/>
      <c r="T172" s="586"/>
      <c r="U172" s="586"/>
      <c r="V172" s="585"/>
      <c r="W172" s="544"/>
    </row>
    <row r="173" spans="1:23" ht="12.75">
      <c r="A173" s="582">
        <f t="shared" si="40"/>
        <v>164</v>
      </c>
      <c r="B173" s="638" t="s">
        <v>422</v>
      </c>
      <c r="C173" s="591">
        <f t="shared" si="37"/>
        <v>142.981</v>
      </c>
      <c r="D173" s="581">
        <f t="shared" si="38"/>
        <v>142.981</v>
      </c>
      <c r="E173" s="581">
        <f t="shared" si="39"/>
        <v>108.253</v>
      </c>
      <c r="F173" s="598"/>
      <c r="G173" s="601"/>
      <c r="H173" s="586"/>
      <c r="I173" s="586"/>
      <c r="J173" s="601"/>
      <c r="K173" s="596">
        <f t="shared" si="41"/>
        <v>142.981</v>
      </c>
      <c r="L173" s="581">
        <f>L174</f>
        <v>142.981</v>
      </c>
      <c r="M173" s="581">
        <f>M174</f>
        <v>108.253</v>
      </c>
      <c r="N173" s="593"/>
      <c r="O173" s="603"/>
      <c r="P173" s="586"/>
      <c r="Q173" s="586"/>
      <c r="R173" s="593"/>
      <c r="S173" s="603"/>
      <c r="T173" s="586"/>
      <c r="U173" s="586"/>
      <c r="V173" s="593"/>
      <c r="W173" s="544"/>
    </row>
    <row r="174" spans="1:23" ht="12.75">
      <c r="A174" s="582">
        <f t="shared" si="40"/>
        <v>165</v>
      </c>
      <c r="B174" s="583" t="s">
        <v>496</v>
      </c>
      <c r="C174" s="572">
        <f t="shared" si="37"/>
        <v>142.981</v>
      </c>
      <c r="D174" s="578">
        <f t="shared" si="38"/>
        <v>142.981</v>
      </c>
      <c r="E174" s="578">
        <f t="shared" si="39"/>
        <v>108.253</v>
      </c>
      <c r="F174" s="598"/>
      <c r="G174" s="601"/>
      <c r="H174" s="581"/>
      <c r="I174" s="581"/>
      <c r="J174" s="592"/>
      <c r="K174" s="671">
        <f t="shared" si="41"/>
        <v>142.981</v>
      </c>
      <c r="L174" s="578">
        <v>142.981</v>
      </c>
      <c r="M174" s="578">
        <v>108.253</v>
      </c>
      <c r="N174" s="593"/>
      <c r="O174" s="603"/>
      <c r="P174" s="586"/>
      <c r="Q174" s="586"/>
      <c r="R174" s="593"/>
      <c r="S174" s="603"/>
      <c r="T174" s="586"/>
      <c r="U174" s="586"/>
      <c r="V174" s="593"/>
      <c r="W174" s="544"/>
    </row>
    <row r="175" spans="1:23" ht="12.75">
      <c r="A175" s="582">
        <f t="shared" si="40"/>
        <v>166</v>
      </c>
      <c r="B175" s="590" t="s">
        <v>256</v>
      </c>
      <c r="C175" s="591">
        <f t="shared" si="37"/>
        <v>55.1</v>
      </c>
      <c r="D175" s="581">
        <f t="shared" si="38"/>
        <v>55.1</v>
      </c>
      <c r="E175" s="581"/>
      <c r="F175" s="598"/>
      <c r="G175" s="592">
        <f>G176+G177</f>
        <v>55.1</v>
      </c>
      <c r="H175" s="592">
        <f>H176+H177</f>
        <v>55.1</v>
      </c>
      <c r="I175" s="586"/>
      <c r="J175" s="601"/>
      <c r="K175" s="603"/>
      <c r="L175" s="586"/>
      <c r="M175" s="586"/>
      <c r="N175" s="593"/>
      <c r="O175" s="603"/>
      <c r="P175" s="586"/>
      <c r="Q175" s="586"/>
      <c r="R175" s="593"/>
      <c r="S175" s="603"/>
      <c r="T175" s="586"/>
      <c r="U175" s="586"/>
      <c r="V175" s="593"/>
      <c r="W175" s="544"/>
    </row>
    <row r="176" spans="1:23" ht="12.75">
      <c r="A176" s="582">
        <f t="shared" si="40"/>
        <v>167</v>
      </c>
      <c r="B176" s="637" t="s">
        <v>497</v>
      </c>
      <c r="C176" s="572">
        <f t="shared" si="37"/>
        <v>55</v>
      </c>
      <c r="D176" s="586">
        <f t="shared" si="38"/>
        <v>55</v>
      </c>
      <c r="E176" s="586"/>
      <c r="F176" s="585"/>
      <c r="G176" s="601">
        <f>H176+J176</f>
        <v>55</v>
      </c>
      <c r="H176" s="586">
        <v>55</v>
      </c>
      <c r="I176" s="586"/>
      <c r="J176" s="601"/>
      <c r="K176" s="603"/>
      <c r="L176" s="586"/>
      <c r="M176" s="586"/>
      <c r="N176" s="593"/>
      <c r="O176" s="603"/>
      <c r="P176" s="586"/>
      <c r="Q176" s="586"/>
      <c r="R176" s="593"/>
      <c r="S176" s="603"/>
      <c r="T176" s="586"/>
      <c r="U176" s="586"/>
      <c r="V176" s="593"/>
      <c r="W176" s="544"/>
    </row>
    <row r="177" spans="1:23" ht="12.75">
      <c r="A177" s="582">
        <f t="shared" si="40"/>
        <v>168</v>
      </c>
      <c r="B177" s="583" t="s">
        <v>498</v>
      </c>
      <c r="C177" s="572">
        <f t="shared" si="37"/>
        <v>0.1</v>
      </c>
      <c r="D177" s="586">
        <f t="shared" si="38"/>
        <v>0.1</v>
      </c>
      <c r="E177" s="586"/>
      <c r="F177" s="585"/>
      <c r="G177" s="601">
        <f>H177+J177</f>
        <v>0.1</v>
      </c>
      <c r="H177" s="586">
        <v>0.1</v>
      </c>
      <c r="I177" s="586"/>
      <c r="J177" s="601"/>
      <c r="K177" s="603"/>
      <c r="L177" s="586"/>
      <c r="M177" s="586"/>
      <c r="N177" s="593"/>
      <c r="O177" s="603"/>
      <c r="P177" s="586"/>
      <c r="Q177" s="586"/>
      <c r="R177" s="593"/>
      <c r="S177" s="603"/>
      <c r="T177" s="586"/>
      <c r="U177" s="586"/>
      <c r="V177" s="593"/>
      <c r="W177" s="544"/>
    </row>
    <row r="178" spans="1:23" ht="12.75">
      <c r="A178" s="582">
        <v>169</v>
      </c>
      <c r="B178" s="590" t="s">
        <v>113</v>
      </c>
      <c r="C178" s="591">
        <f t="shared" si="37"/>
        <v>249.7</v>
      </c>
      <c r="D178" s="581">
        <f t="shared" si="38"/>
        <v>249.7</v>
      </c>
      <c r="E178" s="581">
        <f>I178+M178+Q178+U178</f>
        <v>148.65</v>
      </c>
      <c r="F178" s="598"/>
      <c r="G178" s="589"/>
      <c r="H178" s="581"/>
      <c r="I178" s="581"/>
      <c r="J178" s="587"/>
      <c r="K178" s="596">
        <f>L178+N178</f>
        <v>115.2</v>
      </c>
      <c r="L178" s="581">
        <v>115.2</v>
      </c>
      <c r="M178" s="581">
        <v>70.15</v>
      </c>
      <c r="N178" s="585"/>
      <c r="O178" s="588"/>
      <c r="P178" s="586"/>
      <c r="Q178" s="586"/>
      <c r="R178" s="585"/>
      <c r="S178" s="591">
        <f>T178+V178</f>
        <v>134.5</v>
      </c>
      <c r="T178" s="581">
        <v>134.5</v>
      </c>
      <c r="U178" s="581">
        <v>78.5</v>
      </c>
      <c r="V178" s="585"/>
      <c r="W178" s="544"/>
    </row>
    <row r="179" spans="1:23" ht="13.5" thickBot="1">
      <c r="A179" s="641">
        <f>+A178+1</f>
        <v>170</v>
      </c>
      <c r="B179" s="685" t="s">
        <v>675</v>
      </c>
      <c r="C179" s="686">
        <f t="shared" si="37"/>
        <v>148.1</v>
      </c>
      <c r="D179" s="666">
        <f t="shared" si="38"/>
        <v>148.1</v>
      </c>
      <c r="E179" s="666">
        <f>I179+M179+Q179+U179</f>
        <v>94.9</v>
      </c>
      <c r="F179" s="667"/>
      <c r="G179" s="687"/>
      <c r="H179" s="666"/>
      <c r="I179" s="666"/>
      <c r="J179" s="688"/>
      <c r="K179" s="671">
        <f>L179+N179</f>
        <v>68.1</v>
      </c>
      <c r="L179" s="666">
        <v>68.1</v>
      </c>
      <c r="M179" s="666">
        <v>43.6</v>
      </c>
      <c r="N179" s="667"/>
      <c r="O179" s="665"/>
      <c r="P179" s="666"/>
      <c r="Q179" s="666"/>
      <c r="R179" s="667"/>
      <c r="S179" s="572">
        <f>T179+V179</f>
        <v>80</v>
      </c>
      <c r="T179" s="666">
        <v>80</v>
      </c>
      <c r="U179" s="666">
        <v>51.3</v>
      </c>
      <c r="V179" s="667"/>
      <c r="W179" s="544"/>
    </row>
    <row r="180" spans="1:23" ht="45.75" thickBot="1">
      <c r="A180" s="549">
        <f>+A179+1</f>
        <v>171</v>
      </c>
      <c r="B180" s="550" t="s">
        <v>500</v>
      </c>
      <c r="C180" s="553">
        <f aca="true" t="shared" si="42" ref="C180:J180">C181+C189+SUM(C192:C201)</f>
        <v>1925.636</v>
      </c>
      <c r="D180" s="552">
        <f t="shared" si="42"/>
        <v>944.01</v>
      </c>
      <c r="E180" s="552">
        <f t="shared" si="42"/>
        <v>196.77800000000002</v>
      </c>
      <c r="F180" s="551">
        <f t="shared" si="42"/>
        <v>981.626</v>
      </c>
      <c r="G180" s="557">
        <f t="shared" si="42"/>
        <v>1820.596</v>
      </c>
      <c r="H180" s="552">
        <f t="shared" si="42"/>
        <v>838.97</v>
      </c>
      <c r="I180" s="552">
        <f t="shared" si="42"/>
        <v>196.77800000000002</v>
      </c>
      <c r="J180" s="556">
        <f t="shared" si="42"/>
        <v>981.626</v>
      </c>
      <c r="K180" s="553"/>
      <c r="L180" s="552"/>
      <c r="M180" s="552"/>
      <c r="N180" s="554"/>
      <c r="O180" s="553"/>
      <c r="P180" s="552"/>
      <c r="Q180" s="552"/>
      <c r="R180" s="554"/>
      <c r="S180" s="553">
        <f>S181+S189+SUM(S192:S201)</f>
        <v>105.03999999999999</v>
      </c>
      <c r="T180" s="552">
        <f>T181+T189+SUM(T192:T201)</f>
        <v>105.03999999999999</v>
      </c>
      <c r="U180" s="552"/>
      <c r="V180" s="556"/>
      <c r="W180" s="544"/>
    </row>
    <row r="181" spans="1:23" ht="12.75">
      <c r="A181" s="689">
        <f>+A180+1</f>
        <v>172</v>
      </c>
      <c r="B181" s="690" t="s">
        <v>431</v>
      </c>
      <c r="C181" s="656">
        <f>G181+K181+O181+S181</f>
        <v>1184.426</v>
      </c>
      <c r="D181" s="628">
        <f>H181+L181+P181+T181</f>
        <v>202.8</v>
      </c>
      <c r="E181" s="628"/>
      <c r="F181" s="631">
        <f>J181+N181+R181+V181</f>
        <v>981.626</v>
      </c>
      <c r="G181" s="627">
        <f>G182+G183+G184+G185+G186+G187+G188</f>
        <v>1184.426</v>
      </c>
      <c r="H181" s="628">
        <f>H182+H183+H184+H185+H186+H187+H188</f>
        <v>202.8</v>
      </c>
      <c r="I181" s="628"/>
      <c r="J181" s="691">
        <f>J182+J183</f>
        <v>981.626</v>
      </c>
      <c r="K181" s="575"/>
      <c r="L181" s="565"/>
      <c r="M181" s="565"/>
      <c r="N181" s="576"/>
      <c r="O181" s="692"/>
      <c r="P181" s="693"/>
      <c r="Q181" s="693"/>
      <c r="R181" s="629"/>
      <c r="S181" s="657"/>
      <c r="T181" s="634"/>
      <c r="U181" s="634"/>
      <c r="V181" s="630"/>
      <c r="W181" s="544"/>
    </row>
    <row r="182" spans="1:23" ht="12.75">
      <c r="A182" s="694">
        <f>+A181+1</f>
        <v>173</v>
      </c>
      <c r="B182" s="583" t="s">
        <v>501</v>
      </c>
      <c r="C182" s="572">
        <f aca="true" t="shared" si="43" ref="C182:C214">G182+K182+O182+S182</f>
        <v>500</v>
      </c>
      <c r="D182" s="586"/>
      <c r="E182" s="586"/>
      <c r="F182" s="587">
        <f>J182+N182+R182+V182</f>
        <v>500</v>
      </c>
      <c r="G182" s="588">
        <f aca="true" t="shared" si="44" ref="G182:G188">H182+J182</f>
        <v>500</v>
      </c>
      <c r="H182" s="578"/>
      <c r="I182" s="578"/>
      <c r="J182" s="612">
        <v>500</v>
      </c>
      <c r="K182" s="575"/>
      <c r="L182" s="586"/>
      <c r="M182" s="586"/>
      <c r="N182" s="585"/>
      <c r="O182" s="588"/>
      <c r="P182" s="586"/>
      <c r="Q182" s="586"/>
      <c r="R182" s="585"/>
      <c r="S182" s="588"/>
      <c r="T182" s="586"/>
      <c r="U182" s="586"/>
      <c r="V182" s="585"/>
      <c r="W182" s="544"/>
    </row>
    <row r="183" spans="1:23" ht="12.75">
      <c r="A183" s="694">
        <v>174</v>
      </c>
      <c r="B183" s="695" t="s">
        <v>676</v>
      </c>
      <c r="C183" s="671">
        <f t="shared" si="43"/>
        <v>481.626</v>
      </c>
      <c r="D183" s="578"/>
      <c r="E183" s="578"/>
      <c r="F183" s="587">
        <f>J183+N183+R183+V183</f>
        <v>481.626</v>
      </c>
      <c r="G183" s="588">
        <f t="shared" si="44"/>
        <v>481.626</v>
      </c>
      <c r="H183" s="578"/>
      <c r="I183" s="586"/>
      <c r="J183" s="696">
        <v>481.626</v>
      </c>
      <c r="K183" s="588"/>
      <c r="L183" s="586"/>
      <c r="M183" s="586"/>
      <c r="N183" s="585"/>
      <c r="O183" s="588"/>
      <c r="P183" s="586"/>
      <c r="Q183" s="586"/>
      <c r="R183" s="585"/>
      <c r="S183" s="588"/>
      <c r="T183" s="586"/>
      <c r="U183" s="586"/>
      <c r="V183" s="585"/>
      <c r="W183" s="544"/>
    </row>
    <row r="184" spans="1:23" ht="12.75">
      <c r="A184" s="694">
        <f>+A183+1</f>
        <v>175</v>
      </c>
      <c r="B184" s="583" t="s">
        <v>677</v>
      </c>
      <c r="C184" s="572">
        <f t="shared" si="43"/>
        <v>20</v>
      </c>
      <c r="D184" s="586">
        <f>H184+L184+P184+T184</f>
        <v>20</v>
      </c>
      <c r="E184" s="586"/>
      <c r="F184" s="587"/>
      <c r="G184" s="588">
        <f t="shared" si="44"/>
        <v>20</v>
      </c>
      <c r="H184" s="586">
        <v>20</v>
      </c>
      <c r="I184" s="586"/>
      <c r="J184" s="585"/>
      <c r="K184" s="588"/>
      <c r="L184" s="586"/>
      <c r="M184" s="586"/>
      <c r="N184" s="585"/>
      <c r="O184" s="588"/>
      <c r="P184" s="586"/>
      <c r="Q184" s="586"/>
      <c r="R184" s="585"/>
      <c r="S184" s="588"/>
      <c r="T184" s="586"/>
      <c r="U184" s="586"/>
      <c r="V184" s="585"/>
      <c r="W184" s="544"/>
    </row>
    <row r="185" spans="1:23" ht="12.75">
      <c r="A185" s="694">
        <f>+A184+1</f>
        <v>176</v>
      </c>
      <c r="B185" s="583" t="s">
        <v>496</v>
      </c>
      <c r="C185" s="572">
        <f t="shared" si="43"/>
        <v>10</v>
      </c>
      <c r="D185" s="586">
        <f>H185+L185+P185+T185</f>
        <v>10</v>
      </c>
      <c r="E185" s="586"/>
      <c r="F185" s="587"/>
      <c r="G185" s="588">
        <f t="shared" si="44"/>
        <v>10</v>
      </c>
      <c r="H185" s="600">
        <v>10</v>
      </c>
      <c r="I185" s="600"/>
      <c r="J185" s="593"/>
      <c r="K185" s="588"/>
      <c r="L185" s="600"/>
      <c r="M185" s="600"/>
      <c r="N185" s="593"/>
      <c r="O185" s="588"/>
      <c r="P185" s="600"/>
      <c r="Q185" s="600"/>
      <c r="R185" s="593"/>
      <c r="S185" s="588"/>
      <c r="T185" s="600"/>
      <c r="U185" s="600"/>
      <c r="V185" s="593"/>
      <c r="W185" s="544"/>
    </row>
    <row r="186" spans="1:23" ht="12.75">
      <c r="A186" s="694">
        <v>177</v>
      </c>
      <c r="B186" s="583" t="s">
        <v>505</v>
      </c>
      <c r="C186" s="572">
        <f t="shared" si="43"/>
        <v>147.8</v>
      </c>
      <c r="D186" s="586">
        <f>H186+L186+P186+T186</f>
        <v>147.8</v>
      </c>
      <c r="E186" s="586"/>
      <c r="F186" s="587"/>
      <c r="G186" s="588">
        <f t="shared" si="44"/>
        <v>147.8</v>
      </c>
      <c r="H186" s="586">
        <v>147.8</v>
      </c>
      <c r="I186" s="600"/>
      <c r="J186" s="593"/>
      <c r="K186" s="603"/>
      <c r="L186" s="586"/>
      <c r="M186" s="600"/>
      <c r="N186" s="593"/>
      <c r="O186" s="603"/>
      <c r="P186" s="586"/>
      <c r="Q186" s="600"/>
      <c r="R186" s="593"/>
      <c r="S186" s="603"/>
      <c r="T186" s="586"/>
      <c r="U186" s="600"/>
      <c r="V186" s="593"/>
      <c r="W186" s="544"/>
    </row>
    <row r="187" spans="1:23" ht="12.75">
      <c r="A187" s="694">
        <v>178</v>
      </c>
      <c r="B187" s="583" t="s">
        <v>506</v>
      </c>
      <c r="C187" s="572">
        <f t="shared" si="43"/>
        <v>15</v>
      </c>
      <c r="D187" s="586">
        <f>H187+L187+P187+T187</f>
        <v>15</v>
      </c>
      <c r="E187" s="586"/>
      <c r="F187" s="587"/>
      <c r="G187" s="603">
        <f t="shared" si="44"/>
        <v>15</v>
      </c>
      <c r="H187" s="586">
        <v>15</v>
      </c>
      <c r="I187" s="600"/>
      <c r="J187" s="593"/>
      <c r="K187" s="603"/>
      <c r="L187" s="586"/>
      <c r="M187" s="600"/>
      <c r="N187" s="593"/>
      <c r="O187" s="603"/>
      <c r="P187" s="586"/>
      <c r="Q187" s="600"/>
      <c r="R187" s="593"/>
      <c r="S187" s="603"/>
      <c r="T187" s="586"/>
      <c r="U187" s="600"/>
      <c r="V187" s="593"/>
      <c r="W187" s="544"/>
    </row>
    <row r="188" spans="1:23" ht="12.75">
      <c r="A188" s="694">
        <v>179</v>
      </c>
      <c r="B188" s="583" t="s">
        <v>507</v>
      </c>
      <c r="C188" s="572">
        <f t="shared" si="43"/>
        <v>10</v>
      </c>
      <c r="D188" s="586">
        <f>H188+L188+P188+T188</f>
        <v>10</v>
      </c>
      <c r="E188" s="586"/>
      <c r="F188" s="587"/>
      <c r="G188" s="603">
        <f t="shared" si="44"/>
        <v>10</v>
      </c>
      <c r="H188" s="586">
        <v>10</v>
      </c>
      <c r="I188" s="600"/>
      <c r="J188" s="593"/>
      <c r="K188" s="603"/>
      <c r="L188" s="586"/>
      <c r="M188" s="600"/>
      <c r="N188" s="593"/>
      <c r="O188" s="603"/>
      <c r="P188" s="586"/>
      <c r="Q188" s="600"/>
      <c r="R188" s="593"/>
      <c r="S188" s="603"/>
      <c r="T188" s="586"/>
      <c r="U188" s="600"/>
      <c r="V188" s="593"/>
      <c r="W188" s="544"/>
    </row>
    <row r="189" spans="1:23" ht="12.75">
      <c r="A189" s="694">
        <v>180</v>
      </c>
      <c r="B189" s="590" t="s">
        <v>436</v>
      </c>
      <c r="C189" s="591">
        <f t="shared" si="43"/>
        <v>45</v>
      </c>
      <c r="D189" s="581">
        <f>H189</f>
        <v>45</v>
      </c>
      <c r="E189" s="581"/>
      <c r="F189" s="595"/>
      <c r="G189" s="596">
        <f>G190+G191</f>
        <v>45</v>
      </c>
      <c r="H189" s="581">
        <f>H190+H191</f>
        <v>45</v>
      </c>
      <c r="I189" s="586"/>
      <c r="J189" s="593"/>
      <c r="K189" s="603"/>
      <c r="L189" s="586"/>
      <c r="M189" s="586"/>
      <c r="N189" s="593"/>
      <c r="O189" s="603"/>
      <c r="P189" s="586"/>
      <c r="Q189" s="586"/>
      <c r="R189" s="593"/>
      <c r="S189" s="603"/>
      <c r="T189" s="586"/>
      <c r="U189" s="586"/>
      <c r="V189" s="593"/>
      <c r="W189" s="544"/>
    </row>
    <row r="190" spans="1:23" ht="12.75">
      <c r="A190" s="694">
        <f>+A189+1</f>
        <v>181</v>
      </c>
      <c r="B190" s="583" t="s">
        <v>678</v>
      </c>
      <c r="C190" s="572">
        <f t="shared" si="43"/>
        <v>15</v>
      </c>
      <c r="D190" s="586">
        <f aca="true" t="shared" si="45" ref="D190:D214">H190+L190+P190+T190</f>
        <v>15</v>
      </c>
      <c r="E190" s="586"/>
      <c r="F190" s="587"/>
      <c r="G190" s="603">
        <f aca="true" t="shared" si="46" ref="G190:G201">H190+J190</f>
        <v>15</v>
      </c>
      <c r="H190" s="586">
        <v>15</v>
      </c>
      <c r="I190" s="586"/>
      <c r="J190" s="593"/>
      <c r="K190" s="603"/>
      <c r="L190" s="586"/>
      <c r="M190" s="586"/>
      <c r="N190" s="593"/>
      <c r="O190" s="603"/>
      <c r="P190" s="586"/>
      <c r="Q190" s="586"/>
      <c r="R190" s="593"/>
      <c r="S190" s="603"/>
      <c r="T190" s="586"/>
      <c r="U190" s="586"/>
      <c r="V190" s="593"/>
      <c r="W190" s="544"/>
    </row>
    <row r="191" spans="1:23" ht="25.5">
      <c r="A191" s="694">
        <v>182</v>
      </c>
      <c r="B191" s="602" t="s">
        <v>679</v>
      </c>
      <c r="C191" s="572">
        <f t="shared" si="43"/>
        <v>30</v>
      </c>
      <c r="D191" s="586">
        <f t="shared" si="45"/>
        <v>30</v>
      </c>
      <c r="E191" s="586"/>
      <c r="F191" s="587"/>
      <c r="G191" s="603">
        <f t="shared" si="46"/>
        <v>30</v>
      </c>
      <c r="H191" s="586">
        <v>30</v>
      </c>
      <c r="I191" s="586"/>
      <c r="J191" s="593"/>
      <c r="K191" s="603"/>
      <c r="L191" s="586"/>
      <c r="M191" s="586"/>
      <c r="N191" s="593"/>
      <c r="O191" s="603"/>
      <c r="P191" s="586"/>
      <c r="Q191" s="586"/>
      <c r="R191" s="593"/>
      <c r="S191" s="603"/>
      <c r="T191" s="586"/>
      <c r="U191" s="586"/>
      <c r="V191" s="593"/>
      <c r="W191" s="544"/>
    </row>
    <row r="192" spans="1:23" ht="12.75">
      <c r="A192" s="694">
        <v>183</v>
      </c>
      <c r="B192" s="590" t="s">
        <v>114</v>
      </c>
      <c r="C192" s="591">
        <f t="shared" si="43"/>
        <v>29.792</v>
      </c>
      <c r="D192" s="581">
        <f t="shared" si="45"/>
        <v>29.792</v>
      </c>
      <c r="E192" s="581">
        <f aca="true" t="shared" si="47" ref="E192:E201">I192+M192+Q192+U192</f>
        <v>15.35</v>
      </c>
      <c r="F192" s="595"/>
      <c r="G192" s="591">
        <f t="shared" si="46"/>
        <v>29.742</v>
      </c>
      <c r="H192" s="581">
        <v>29.742</v>
      </c>
      <c r="I192" s="581">
        <v>15.35</v>
      </c>
      <c r="J192" s="612"/>
      <c r="K192" s="591"/>
      <c r="L192" s="586"/>
      <c r="M192" s="586"/>
      <c r="N192" s="585"/>
      <c r="O192" s="588"/>
      <c r="P192" s="586"/>
      <c r="Q192" s="586"/>
      <c r="R192" s="585"/>
      <c r="S192" s="591">
        <f>T192+V192</f>
        <v>0.05</v>
      </c>
      <c r="T192" s="581">
        <v>0.05</v>
      </c>
      <c r="U192" s="581"/>
      <c r="V192" s="598"/>
      <c r="W192" s="544"/>
    </row>
    <row r="193" spans="1:23" ht="12.75">
      <c r="A193" s="694">
        <f aca="true" t="shared" si="48" ref="A193:A201">+A192+1</f>
        <v>184</v>
      </c>
      <c r="B193" s="590" t="s">
        <v>115</v>
      </c>
      <c r="C193" s="591">
        <f t="shared" si="43"/>
        <v>22.73</v>
      </c>
      <c r="D193" s="581">
        <f t="shared" si="45"/>
        <v>22.73</v>
      </c>
      <c r="E193" s="581">
        <f t="shared" si="47"/>
        <v>13.12</v>
      </c>
      <c r="F193" s="595"/>
      <c r="G193" s="591">
        <f t="shared" si="46"/>
        <v>22.73</v>
      </c>
      <c r="H193" s="581">
        <v>22.73</v>
      </c>
      <c r="I193" s="581">
        <v>13.12</v>
      </c>
      <c r="J193" s="612"/>
      <c r="K193" s="591"/>
      <c r="L193" s="586"/>
      <c r="M193" s="586"/>
      <c r="N193" s="585"/>
      <c r="O193" s="588"/>
      <c r="P193" s="586"/>
      <c r="Q193" s="586"/>
      <c r="R193" s="585"/>
      <c r="S193" s="591"/>
      <c r="T193" s="581"/>
      <c r="U193" s="581"/>
      <c r="V193" s="598"/>
      <c r="W193" s="544"/>
    </row>
    <row r="194" spans="1:23" ht="12.75">
      <c r="A194" s="694">
        <f t="shared" si="48"/>
        <v>185</v>
      </c>
      <c r="B194" s="590" t="s">
        <v>116</v>
      </c>
      <c r="C194" s="591">
        <f t="shared" si="43"/>
        <v>59.687</v>
      </c>
      <c r="D194" s="581">
        <f t="shared" si="45"/>
        <v>59.687</v>
      </c>
      <c r="E194" s="581">
        <f t="shared" si="47"/>
        <v>33.904</v>
      </c>
      <c r="F194" s="595"/>
      <c r="G194" s="591">
        <f t="shared" si="46"/>
        <v>57.687</v>
      </c>
      <c r="H194" s="581">
        <v>57.687</v>
      </c>
      <c r="I194" s="581">
        <v>33.904</v>
      </c>
      <c r="J194" s="598"/>
      <c r="K194" s="591"/>
      <c r="L194" s="586"/>
      <c r="M194" s="586"/>
      <c r="N194" s="585"/>
      <c r="O194" s="588"/>
      <c r="P194" s="586"/>
      <c r="Q194" s="586"/>
      <c r="R194" s="585"/>
      <c r="S194" s="591">
        <f>T194+V194</f>
        <v>2</v>
      </c>
      <c r="T194" s="581">
        <v>2</v>
      </c>
      <c r="U194" s="581"/>
      <c r="V194" s="598"/>
      <c r="W194" s="544"/>
    </row>
    <row r="195" spans="1:23" ht="12.75">
      <c r="A195" s="694">
        <f t="shared" si="48"/>
        <v>186</v>
      </c>
      <c r="B195" s="590" t="s">
        <v>117</v>
      </c>
      <c r="C195" s="591">
        <f t="shared" si="43"/>
        <v>18.35</v>
      </c>
      <c r="D195" s="581">
        <f t="shared" si="45"/>
        <v>18.35</v>
      </c>
      <c r="E195" s="581">
        <f t="shared" si="47"/>
        <v>13.232</v>
      </c>
      <c r="F195" s="595"/>
      <c r="G195" s="591">
        <f t="shared" si="46"/>
        <v>18.35</v>
      </c>
      <c r="H195" s="581">
        <v>18.35</v>
      </c>
      <c r="I195" s="581">
        <v>13.232</v>
      </c>
      <c r="J195" s="598"/>
      <c r="K195" s="591"/>
      <c r="L195" s="586"/>
      <c r="M195" s="586"/>
      <c r="N195" s="585"/>
      <c r="O195" s="588"/>
      <c r="P195" s="586"/>
      <c r="Q195" s="586"/>
      <c r="R195" s="585"/>
      <c r="S195" s="591"/>
      <c r="T195" s="581"/>
      <c r="U195" s="581"/>
      <c r="V195" s="598"/>
      <c r="W195" s="544"/>
    </row>
    <row r="196" spans="1:23" ht="12.75">
      <c r="A196" s="694">
        <f t="shared" si="48"/>
        <v>187</v>
      </c>
      <c r="B196" s="590" t="s">
        <v>118</v>
      </c>
      <c r="C196" s="591">
        <f t="shared" si="43"/>
        <v>24.243</v>
      </c>
      <c r="D196" s="581">
        <f t="shared" si="45"/>
        <v>24.243</v>
      </c>
      <c r="E196" s="581">
        <f t="shared" si="47"/>
        <v>13.774</v>
      </c>
      <c r="F196" s="595"/>
      <c r="G196" s="591">
        <f t="shared" si="46"/>
        <v>24.243</v>
      </c>
      <c r="H196" s="581">
        <v>24.243</v>
      </c>
      <c r="I196" s="581">
        <v>13.774</v>
      </c>
      <c r="J196" s="598"/>
      <c r="K196" s="591"/>
      <c r="L196" s="586"/>
      <c r="M196" s="586"/>
      <c r="N196" s="585"/>
      <c r="O196" s="588"/>
      <c r="P196" s="586"/>
      <c r="Q196" s="586"/>
      <c r="R196" s="585"/>
      <c r="S196" s="591"/>
      <c r="T196" s="581"/>
      <c r="U196" s="581"/>
      <c r="V196" s="598"/>
      <c r="W196" s="544"/>
    </row>
    <row r="197" spans="1:23" ht="12.75">
      <c r="A197" s="694">
        <f t="shared" si="48"/>
        <v>188</v>
      </c>
      <c r="B197" s="590" t="s">
        <v>119</v>
      </c>
      <c r="C197" s="591">
        <f t="shared" si="43"/>
        <v>49.95</v>
      </c>
      <c r="D197" s="581">
        <f t="shared" si="45"/>
        <v>49.95</v>
      </c>
      <c r="E197" s="581">
        <f t="shared" si="47"/>
        <v>31.503</v>
      </c>
      <c r="F197" s="595"/>
      <c r="G197" s="591">
        <f t="shared" si="46"/>
        <v>49.95</v>
      </c>
      <c r="H197" s="581">
        <v>49.95</v>
      </c>
      <c r="I197" s="581">
        <v>31.503</v>
      </c>
      <c r="J197" s="598"/>
      <c r="K197" s="591"/>
      <c r="L197" s="586"/>
      <c r="M197" s="586"/>
      <c r="N197" s="585"/>
      <c r="O197" s="588"/>
      <c r="P197" s="586"/>
      <c r="Q197" s="586"/>
      <c r="R197" s="585"/>
      <c r="S197" s="591"/>
      <c r="T197" s="581"/>
      <c r="U197" s="581"/>
      <c r="V197" s="598"/>
      <c r="W197" s="544"/>
    </row>
    <row r="198" spans="1:23" ht="12.75">
      <c r="A198" s="694">
        <f t="shared" si="48"/>
        <v>189</v>
      </c>
      <c r="B198" s="590" t="s">
        <v>120</v>
      </c>
      <c r="C198" s="591">
        <f t="shared" si="43"/>
        <v>55.446999999999996</v>
      </c>
      <c r="D198" s="581">
        <f t="shared" si="45"/>
        <v>55.446999999999996</v>
      </c>
      <c r="E198" s="581">
        <f t="shared" si="47"/>
        <v>33.142</v>
      </c>
      <c r="F198" s="595"/>
      <c r="G198" s="591">
        <f t="shared" si="46"/>
        <v>54.757</v>
      </c>
      <c r="H198" s="581">
        <v>54.757</v>
      </c>
      <c r="I198" s="581">
        <v>33.142</v>
      </c>
      <c r="J198" s="598"/>
      <c r="K198" s="591"/>
      <c r="L198" s="586"/>
      <c r="M198" s="586"/>
      <c r="N198" s="585"/>
      <c r="O198" s="588"/>
      <c r="P198" s="586"/>
      <c r="Q198" s="586"/>
      <c r="R198" s="585"/>
      <c r="S198" s="591">
        <f>T198+V198</f>
        <v>0.69</v>
      </c>
      <c r="T198" s="581">
        <v>0.69</v>
      </c>
      <c r="U198" s="581"/>
      <c r="V198" s="598"/>
      <c r="W198" s="544"/>
    </row>
    <row r="199" spans="1:23" ht="12.75">
      <c r="A199" s="694">
        <f t="shared" si="48"/>
        <v>190</v>
      </c>
      <c r="B199" s="590" t="s">
        <v>121</v>
      </c>
      <c r="C199" s="591">
        <f t="shared" si="43"/>
        <v>25.461</v>
      </c>
      <c r="D199" s="581">
        <f t="shared" si="45"/>
        <v>25.461</v>
      </c>
      <c r="E199" s="581">
        <f t="shared" si="47"/>
        <v>15.72</v>
      </c>
      <c r="F199" s="595"/>
      <c r="G199" s="591">
        <f t="shared" si="46"/>
        <v>25.461</v>
      </c>
      <c r="H199" s="581">
        <v>25.461</v>
      </c>
      <c r="I199" s="581">
        <v>15.72</v>
      </c>
      <c r="J199" s="598"/>
      <c r="K199" s="591"/>
      <c r="L199" s="586"/>
      <c r="M199" s="586"/>
      <c r="N199" s="585"/>
      <c r="O199" s="588"/>
      <c r="P199" s="586"/>
      <c r="Q199" s="586"/>
      <c r="R199" s="585"/>
      <c r="S199" s="591"/>
      <c r="T199" s="581"/>
      <c r="U199" s="581"/>
      <c r="V199" s="598"/>
      <c r="W199" s="544"/>
    </row>
    <row r="200" spans="1:23" ht="12.75">
      <c r="A200" s="694">
        <f t="shared" si="48"/>
        <v>191</v>
      </c>
      <c r="B200" s="590" t="s">
        <v>175</v>
      </c>
      <c r="C200" s="591">
        <f t="shared" si="43"/>
        <v>43.545</v>
      </c>
      <c r="D200" s="581">
        <f t="shared" si="45"/>
        <v>43.545</v>
      </c>
      <c r="E200" s="581">
        <f t="shared" si="47"/>
        <v>20.923</v>
      </c>
      <c r="F200" s="595"/>
      <c r="G200" s="591">
        <f t="shared" si="46"/>
        <v>43.545</v>
      </c>
      <c r="H200" s="581">
        <v>43.545</v>
      </c>
      <c r="I200" s="581">
        <v>20.923</v>
      </c>
      <c r="J200" s="598"/>
      <c r="K200" s="591"/>
      <c r="L200" s="586"/>
      <c r="M200" s="586"/>
      <c r="N200" s="585"/>
      <c r="O200" s="588"/>
      <c r="P200" s="586"/>
      <c r="Q200" s="586"/>
      <c r="R200" s="585"/>
      <c r="S200" s="591"/>
      <c r="T200" s="581"/>
      <c r="U200" s="581"/>
      <c r="V200" s="598"/>
      <c r="W200" s="544"/>
    </row>
    <row r="201" spans="1:23" ht="13.5" thickBot="1">
      <c r="A201" s="697">
        <f t="shared" si="48"/>
        <v>192</v>
      </c>
      <c r="B201" s="590" t="s">
        <v>123</v>
      </c>
      <c r="C201" s="591">
        <f t="shared" si="43"/>
        <v>367.005</v>
      </c>
      <c r="D201" s="581">
        <f t="shared" si="45"/>
        <v>367.005</v>
      </c>
      <c r="E201" s="581">
        <f t="shared" si="47"/>
        <v>6.11</v>
      </c>
      <c r="F201" s="595"/>
      <c r="G201" s="618">
        <f t="shared" si="46"/>
        <v>264.705</v>
      </c>
      <c r="H201" s="619">
        <v>264.705</v>
      </c>
      <c r="I201" s="619">
        <v>6.11</v>
      </c>
      <c r="J201" s="622"/>
      <c r="K201" s="591"/>
      <c r="L201" s="586"/>
      <c r="M201" s="586"/>
      <c r="N201" s="585"/>
      <c r="O201" s="588"/>
      <c r="P201" s="586"/>
      <c r="Q201" s="586"/>
      <c r="R201" s="585"/>
      <c r="S201" s="618">
        <f>T201+V201</f>
        <v>102.3</v>
      </c>
      <c r="T201" s="619">
        <v>102.3</v>
      </c>
      <c r="U201" s="619"/>
      <c r="V201" s="622"/>
      <c r="W201" s="544"/>
    </row>
    <row r="202" spans="1:23" ht="45.75" thickBot="1">
      <c r="A202" s="549">
        <v>193</v>
      </c>
      <c r="B202" s="550" t="s">
        <v>509</v>
      </c>
      <c r="C202" s="557">
        <f t="shared" si="43"/>
        <v>1309.3400000000001</v>
      </c>
      <c r="D202" s="552">
        <f t="shared" si="45"/>
        <v>1309.3400000000001</v>
      </c>
      <c r="E202" s="552"/>
      <c r="F202" s="556"/>
      <c r="G202" s="557">
        <f>G203+G205+G208+G212</f>
        <v>1024.3400000000001</v>
      </c>
      <c r="H202" s="552">
        <f>H203+H205+H208+H212</f>
        <v>1024.3400000000001</v>
      </c>
      <c r="I202" s="552"/>
      <c r="J202" s="556"/>
      <c r="K202" s="555">
        <f>K206</f>
        <v>285</v>
      </c>
      <c r="L202" s="552">
        <f>L206</f>
        <v>285</v>
      </c>
      <c r="M202" s="552"/>
      <c r="N202" s="556"/>
      <c r="O202" s="557"/>
      <c r="P202" s="552"/>
      <c r="Q202" s="552"/>
      <c r="R202" s="556"/>
      <c r="S202" s="552"/>
      <c r="T202" s="552"/>
      <c r="U202" s="552"/>
      <c r="V202" s="556"/>
      <c r="W202" s="544"/>
    </row>
    <row r="203" spans="1:23" ht="12.75">
      <c r="A203" s="558">
        <v>194</v>
      </c>
      <c r="B203" s="580" t="s">
        <v>433</v>
      </c>
      <c r="C203" s="567">
        <f t="shared" si="43"/>
        <v>60</v>
      </c>
      <c r="D203" s="565">
        <f t="shared" si="45"/>
        <v>60</v>
      </c>
      <c r="E203" s="565"/>
      <c r="F203" s="568"/>
      <c r="G203" s="574">
        <f>G204</f>
        <v>60</v>
      </c>
      <c r="H203" s="565">
        <f>H204</f>
        <v>60</v>
      </c>
      <c r="I203" s="634"/>
      <c r="J203" s="626"/>
      <c r="K203" s="698"/>
      <c r="L203" s="634"/>
      <c r="M203" s="634"/>
      <c r="N203" s="699"/>
      <c r="O203" s="698"/>
      <c r="P203" s="634"/>
      <c r="Q203" s="634"/>
      <c r="R203" s="699"/>
      <c r="S203" s="698"/>
      <c r="T203" s="634"/>
      <c r="U203" s="634"/>
      <c r="V203" s="699"/>
      <c r="W203" s="544"/>
    </row>
    <row r="204" spans="1:23" ht="12.75">
      <c r="A204" s="582">
        <f>+A203+1</f>
        <v>195</v>
      </c>
      <c r="B204" s="583" t="s">
        <v>510</v>
      </c>
      <c r="C204" s="572">
        <f t="shared" si="43"/>
        <v>60</v>
      </c>
      <c r="D204" s="586">
        <f t="shared" si="45"/>
        <v>60</v>
      </c>
      <c r="E204" s="586"/>
      <c r="F204" s="585"/>
      <c r="G204" s="600">
        <f>H204+J204</f>
        <v>60</v>
      </c>
      <c r="H204" s="587">
        <v>60</v>
      </c>
      <c r="I204" s="586"/>
      <c r="J204" s="587"/>
      <c r="K204" s="588"/>
      <c r="L204" s="586"/>
      <c r="M204" s="586"/>
      <c r="N204" s="585"/>
      <c r="O204" s="588"/>
      <c r="P204" s="586"/>
      <c r="Q204" s="586"/>
      <c r="R204" s="585"/>
      <c r="S204" s="588"/>
      <c r="T204" s="586"/>
      <c r="U204" s="586"/>
      <c r="V204" s="585"/>
      <c r="W204" s="544"/>
    </row>
    <row r="205" spans="1:23" ht="12.75">
      <c r="A205" s="582">
        <f>+A204+1</f>
        <v>196</v>
      </c>
      <c r="B205" s="590" t="s">
        <v>511</v>
      </c>
      <c r="C205" s="591">
        <f t="shared" si="43"/>
        <v>365</v>
      </c>
      <c r="D205" s="581">
        <f t="shared" si="45"/>
        <v>365</v>
      </c>
      <c r="E205" s="581"/>
      <c r="F205" s="598"/>
      <c r="G205" s="592">
        <f>G207</f>
        <v>80</v>
      </c>
      <c r="H205" s="581">
        <f>H207</f>
        <v>80</v>
      </c>
      <c r="I205" s="586"/>
      <c r="J205" s="587"/>
      <c r="K205" s="596">
        <f>K206</f>
        <v>285</v>
      </c>
      <c r="L205" s="581">
        <f>L206</f>
        <v>285</v>
      </c>
      <c r="M205" s="586"/>
      <c r="N205" s="585"/>
      <c r="O205" s="588"/>
      <c r="P205" s="586"/>
      <c r="Q205" s="586"/>
      <c r="R205" s="585"/>
      <c r="S205" s="588"/>
      <c r="T205" s="586"/>
      <c r="U205" s="586"/>
      <c r="V205" s="585"/>
      <c r="W205" s="544"/>
    </row>
    <row r="206" spans="1:23" ht="12.75">
      <c r="A206" s="582">
        <f>+A205+1</f>
        <v>197</v>
      </c>
      <c r="B206" s="583" t="s">
        <v>512</v>
      </c>
      <c r="C206" s="572">
        <f t="shared" si="43"/>
        <v>285</v>
      </c>
      <c r="D206" s="578">
        <f t="shared" si="45"/>
        <v>285</v>
      </c>
      <c r="E206" s="581"/>
      <c r="F206" s="598"/>
      <c r="G206" s="589"/>
      <c r="H206" s="592"/>
      <c r="I206" s="586"/>
      <c r="J206" s="587"/>
      <c r="K206" s="588">
        <f>L206+N206</f>
        <v>285</v>
      </c>
      <c r="L206" s="586">
        <v>285</v>
      </c>
      <c r="M206" s="586"/>
      <c r="N206" s="585"/>
      <c r="O206" s="588"/>
      <c r="P206" s="586"/>
      <c r="Q206" s="586"/>
      <c r="R206" s="585"/>
      <c r="S206" s="588"/>
      <c r="T206" s="586"/>
      <c r="U206" s="586"/>
      <c r="V206" s="585"/>
      <c r="W206" s="544"/>
    </row>
    <row r="207" spans="1:23" ht="12.75">
      <c r="A207" s="582">
        <f>+A206+1</f>
        <v>198</v>
      </c>
      <c r="B207" s="583" t="s">
        <v>513</v>
      </c>
      <c r="C207" s="572">
        <f t="shared" si="43"/>
        <v>80</v>
      </c>
      <c r="D207" s="586">
        <f t="shared" si="45"/>
        <v>80</v>
      </c>
      <c r="E207" s="586"/>
      <c r="F207" s="585"/>
      <c r="G207" s="600">
        <f aca="true" t="shared" si="49" ref="G207:G213">H207+J207</f>
        <v>80</v>
      </c>
      <c r="H207" s="587">
        <v>80</v>
      </c>
      <c r="I207" s="586"/>
      <c r="J207" s="587"/>
      <c r="K207" s="588"/>
      <c r="L207" s="586"/>
      <c r="M207" s="586"/>
      <c r="N207" s="585"/>
      <c r="O207" s="588"/>
      <c r="P207" s="586"/>
      <c r="Q207" s="586"/>
      <c r="R207" s="585"/>
      <c r="S207" s="588"/>
      <c r="T207" s="586"/>
      <c r="U207" s="586"/>
      <c r="V207" s="585"/>
      <c r="W207" s="544"/>
    </row>
    <row r="208" spans="1:23" ht="12.75">
      <c r="A208" s="582">
        <v>199</v>
      </c>
      <c r="B208" s="590" t="s">
        <v>436</v>
      </c>
      <c r="C208" s="591">
        <f t="shared" si="43"/>
        <v>784.34</v>
      </c>
      <c r="D208" s="581">
        <f t="shared" si="45"/>
        <v>784.34</v>
      </c>
      <c r="E208" s="581"/>
      <c r="F208" s="598"/>
      <c r="G208" s="592">
        <f t="shared" si="49"/>
        <v>784.34</v>
      </c>
      <c r="H208" s="581">
        <f>H209+H211+H210</f>
        <v>784.34</v>
      </c>
      <c r="I208" s="586"/>
      <c r="J208" s="587"/>
      <c r="K208" s="588"/>
      <c r="L208" s="586"/>
      <c r="M208" s="586"/>
      <c r="N208" s="585"/>
      <c r="O208" s="588"/>
      <c r="P208" s="586"/>
      <c r="Q208" s="586"/>
      <c r="R208" s="585"/>
      <c r="S208" s="596"/>
      <c r="T208" s="581"/>
      <c r="U208" s="586"/>
      <c r="V208" s="585"/>
      <c r="W208" s="544"/>
    </row>
    <row r="209" spans="1:23" ht="12.75">
      <c r="A209" s="582">
        <f>+A208+1</f>
        <v>200</v>
      </c>
      <c r="B209" s="604" t="s">
        <v>680</v>
      </c>
      <c r="C209" s="572">
        <f t="shared" si="43"/>
        <v>12.4</v>
      </c>
      <c r="D209" s="578">
        <f t="shared" si="45"/>
        <v>12.4</v>
      </c>
      <c r="E209" s="700"/>
      <c r="F209" s="644"/>
      <c r="G209" s="570">
        <f t="shared" si="49"/>
        <v>12.4</v>
      </c>
      <c r="H209" s="701">
        <v>12.4</v>
      </c>
      <c r="I209" s="666"/>
      <c r="J209" s="688"/>
      <c r="K209" s="665"/>
      <c r="L209" s="666"/>
      <c r="M209" s="666"/>
      <c r="N209" s="667"/>
      <c r="O209" s="665"/>
      <c r="P209" s="666"/>
      <c r="Q209" s="666"/>
      <c r="R209" s="667"/>
      <c r="S209" s="665"/>
      <c r="T209" s="666"/>
      <c r="U209" s="666"/>
      <c r="V209" s="667"/>
      <c r="W209" s="544"/>
    </row>
    <row r="210" spans="1:23" ht="12.75">
      <c r="A210" s="582">
        <v>201</v>
      </c>
      <c r="B210" s="604" t="s">
        <v>681</v>
      </c>
      <c r="C210" s="572">
        <f t="shared" si="43"/>
        <v>646.94</v>
      </c>
      <c r="D210" s="578">
        <f t="shared" si="45"/>
        <v>646.94</v>
      </c>
      <c r="E210" s="700"/>
      <c r="F210" s="644"/>
      <c r="G210" s="570">
        <f t="shared" si="49"/>
        <v>646.94</v>
      </c>
      <c r="H210" s="701">
        <v>646.94</v>
      </c>
      <c r="I210" s="666"/>
      <c r="J210" s="688"/>
      <c r="K210" s="665"/>
      <c r="L210" s="666"/>
      <c r="M210" s="666"/>
      <c r="N210" s="667"/>
      <c r="O210" s="665"/>
      <c r="P210" s="666"/>
      <c r="Q210" s="666"/>
      <c r="R210" s="667"/>
      <c r="S210" s="687"/>
      <c r="T210" s="666"/>
      <c r="U210" s="666"/>
      <c r="V210" s="667"/>
      <c r="W210" s="544"/>
    </row>
    <row r="211" spans="1:23" ht="12.75">
      <c r="A211" s="582">
        <v>202</v>
      </c>
      <c r="B211" s="590" t="s">
        <v>515</v>
      </c>
      <c r="C211" s="572">
        <f t="shared" si="43"/>
        <v>125</v>
      </c>
      <c r="D211" s="578">
        <f t="shared" si="45"/>
        <v>125</v>
      </c>
      <c r="E211" s="616"/>
      <c r="F211" s="668"/>
      <c r="G211" s="600">
        <f t="shared" si="49"/>
        <v>125</v>
      </c>
      <c r="H211" s="700">
        <v>125</v>
      </c>
      <c r="I211" s="666"/>
      <c r="J211" s="688"/>
      <c r="K211" s="665"/>
      <c r="L211" s="666"/>
      <c r="M211" s="666"/>
      <c r="N211" s="667"/>
      <c r="O211" s="665"/>
      <c r="P211" s="666"/>
      <c r="Q211" s="666"/>
      <c r="R211" s="667"/>
      <c r="S211" s="578"/>
      <c r="T211" s="666"/>
      <c r="U211" s="666"/>
      <c r="V211" s="667"/>
      <c r="W211" s="544"/>
    </row>
    <row r="212" spans="1:23" ht="12.75">
      <c r="A212" s="582">
        <v>203</v>
      </c>
      <c r="B212" s="590" t="s">
        <v>256</v>
      </c>
      <c r="C212" s="591">
        <f t="shared" si="43"/>
        <v>100</v>
      </c>
      <c r="D212" s="581">
        <f t="shared" si="45"/>
        <v>100</v>
      </c>
      <c r="E212" s="616"/>
      <c r="F212" s="668"/>
      <c r="G212" s="589">
        <f t="shared" si="49"/>
        <v>100</v>
      </c>
      <c r="H212" s="616">
        <f>H213</f>
        <v>100</v>
      </c>
      <c r="I212" s="666"/>
      <c r="J212" s="702"/>
      <c r="K212" s="703"/>
      <c r="L212" s="666"/>
      <c r="M212" s="666"/>
      <c r="N212" s="704"/>
      <c r="O212" s="665"/>
      <c r="P212" s="666"/>
      <c r="Q212" s="666"/>
      <c r="R212" s="704"/>
      <c r="S212" s="703"/>
      <c r="T212" s="666"/>
      <c r="U212" s="666"/>
      <c r="V212" s="704"/>
      <c r="W212" s="544"/>
    </row>
    <row r="213" spans="1:23" ht="13.5" thickBot="1">
      <c r="A213" s="641">
        <v>204</v>
      </c>
      <c r="B213" s="661" t="s">
        <v>516</v>
      </c>
      <c r="C213" s="686">
        <f t="shared" si="43"/>
        <v>100</v>
      </c>
      <c r="D213" s="700">
        <f t="shared" si="45"/>
        <v>100</v>
      </c>
      <c r="E213" s="616"/>
      <c r="F213" s="668"/>
      <c r="G213" s="687">
        <f t="shared" si="49"/>
        <v>100</v>
      </c>
      <c r="H213" s="700">
        <v>100</v>
      </c>
      <c r="I213" s="666"/>
      <c r="J213" s="702"/>
      <c r="K213" s="703"/>
      <c r="L213" s="666"/>
      <c r="M213" s="666"/>
      <c r="N213" s="704"/>
      <c r="O213" s="665"/>
      <c r="P213" s="666"/>
      <c r="Q213" s="666"/>
      <c r="R213" s="704"/>
      <c r="S213" s="703"/>
      <c r="T213" s="666"/>
      <c r="U213" s="666"/>
      <c r="V213" s="704"/>
      <c r="W213" s="544"/>
    </row>
    <row r="214" spans="1:23" ht="13.5" thickBot="1">
      <c r="A214" s="549">
        <v>205</v>
      </c>
      <c r="B214" s="705" t="s">
        <v>517</v>
      </c>
      <c r="C214" s="650">
        <f t="shared" si="43"/>
        <v>27232.233999999997</v>
      </c>
      <c r="D214" s="651">
        <f t="shared" si="45"/>
        <v>26160.988999999998</v>
      </c>
      <c r="E214" s="552">
        <f>I214+M214+Q214+U214</f>
        <v>13102.212999999998</v>
      </c>
      <c r="F214" s="706">
        <f>J214+N214+R214+V214</f>
        <v>1071.245</v>
      </c>
      <c r="G214" s="651">
        <f>G10+G46+G100+G146+G180+G202</f>
        <v>17279.94</v>
      </c>
      <c r="H214" s="651">
        <f>H10+H46+H100+H146+H180+H202</f>
        <v>16233.795</v>
      </c>
      <c r="I214" s="552">
        <f>I10+I46+I100+I146+I180+I202</f>
        <v>7221.599</v>
      </c>
      <c r="J214" s="651">
        <f>J10+J46+J100+J146+J180+J202</f>
        <v>1046.145</v>
      </c>
      <c r="K214" s="553">
        <f>K10+K46+K100+K146+K180+K202</f>
        <v>2830.13</v>
      </c>
      <c r="L214" s="552">
        <f>L10+L46+L146+L180+L202</f>
        <v>2830.13</v>
      </c>
      <c r="M214" s="552">
        <f>M10+M46+M146+M180+M202</f>
        <v>1212.8539999999998</v>
      </c>
      <c r="N214" s="554"/>
      <c r="O214" s="557">
        <f>O10+O46+O100+O146+O180+O202</f>
        <v>6048.399999999998</v>
      </c>
      <c r="P214" s="552">
        <f>P10+P46+P100+P146+P180+P202</f>
        <v>6048.399999999998</v>
      </c>
      <c r="Q214" s="552">
        <f>Q10+Q46+Q100+Q146+Q180+Q202</f>
        <v>4518.932999999998</v>
      </c>
      <c r="R214" s="552"/>
      <c r="S214" s="654">
        <f>S10+S46+S100+S146+S180+S202</f>
        <v>1073.7640000000001</v>
      </c>
      <c r="T214" s="651">
        <f>T10+T46+T100+T146+T180+T202</f>
        <v>1048.664</v>
      </c>
      <c r="U214" s="651">
        <f>U10+U46+U100+U146+U180+U202</f>
        <v>148.827</v>
      </c>
      <c r="V214" s="556">
        <f>V10+V23+SUM(V36:V45)+V46+V100+V146+V180+V202</f>
        <v>25.1</v>
      </c>
      <c r="W214" s="544"/>
    </row>
    <row r="215" spans="1:23" ht="12.75">
      <c r="A215" s="544"/>
      <c r="B215" s="544"/>
      <c r="C215" s="544"/>
      <c r="D215" s="544"/>
      <c r="E215" s="544"/>
      <c r="F215" s="544"/>
      <c r="G215" s="544"/>
      <c r="H215" s="544"/>
      <c r="I215" s="544"/>
      <c r="J215" s="544"/>
      <c r="K215" s="544"/>
      <c r="L215" s="544"/>
      <c r="M215" s="544"/>
      <c r="N215" s="544"/>
      <c r="O215" s="544"/>
      <c r="P215" s="544"/>
      <c r="Q215" s="544"/>
      <c r="R215" s="544"/>
      <c r="S215" s="544"/>
      <c r="T215" s="544"/>
      <c r="U215" s="544"/>
      <c r="V215" s="544"/>
      <c r="W215" s="544"/>
    </row>
    <row r="216" spans="1:23" ht="12.75">
      <c r="A216" s="544"/>
      <c r="B216" s="544"/>
      <c r="C216" s="544"/>
      <c r="D216" s="544"/>
      <c r="E216" s="544"/>
      <c r="F216" s="544"/>
      <c r="G216" s="544"/>
      <c r="H216" s="544"/>
      <c r="I216" s="544"/>
      <c r="J216" s="544"/>
      <c r="K216" s="544"/>
      <c r="L216" s="544"/>
      <c r="M216" s="544"/>
      <c r="N216" s="544"/>
      <c r="O216" s="544"/>
      <c r="P216" s="544"/>
      <c r="Q216" s="544"/>
      <c r="R216" s="544"/>
      <c r="S216" s="544"/>
      <c r="T216" s="544"/>
      <c r="U216" s="544"/>
      <c r="V216" s="544"/>
      <c r="W216" s="544"/>
    </row>
    <row r="217" spans="1:23" ht="12.75">
      <c r="A217" s="544"/>
      <c r="B217" s="544"/>
      <c r="C217" s="544"/>
      <c r="D217" s="544"/>
      <c r="E217" s="544"/>
      <c r="F217" s="544"/>
      <c r="G217" s="544"/>
      <c r="H217" s="544"/>
      <c r="I217" s="544"/>
      <c r="J217" s="544"/>
      <c r="K217" s="544"/>
      <c r="L217" s="544"/>
      <c r="M217" s="544"/>
      <c r="N217" s="544"/>
      <c r="O217" s="544"/>
      <c r="P217" s="544"/>
      <c r="Q217" s="544"/>
      <c r="R217" s="544"/>
      <c r="S217" s="544"/>
      <c r="T217" s="544"/>
      <c r="U217" s="544"/>
      <c r="V217" s="544"/>
      <c r="W217" s="544"/>
    </row>
    <row r="218" spans="1:23" ht="12.75">
      <c r="A218" s="544"/>
      <c r="B218" s="707" t="s">
        <v>416</v>
      </c>
      <c r="C218" s="544"/>
      <c r="D218" s="544"/>
      <c r="E218" s="544"/>
      <c r="F218" s="544"/>
      <c r="G218" s="544"/>
      <c r="H218" s="544"/>
      <c r="I218" s="544"/>
      <c r="J218" s="544"/>
      <c r="K218" s="544"/>
      <c r="L218" s="544"/>
      <c r="M218" s="544"/>
      <c r="N218" s="544"/>
      <c r="O218" s="544"/>
      <c r="P218" s="544"/>
      <c r="Q218" s="544"/>
      <c r="R218" s="544"/>
      <c r="S218" s="544"/>
      <c r="T218" s="544"/>
      <c r="U218" s="544"/>
      <c r="V218" s="544"/>
      <c r="W218" s="544"/>
    </row>
    <row r="219" spans="1:23" ht="12.75">
      <c r="A219" s="544"/>
      <c r="B219" s="707" t="s">
        <v>683</v>
      </c>
      <c r="C219" s="544"/>
      <c r="D219" s="544"/>
      <c r="E219" s="544"/>
      <c r="F219" s="544"/>
      <c r="G219" s="544"/>
      <c r="H219" s="544"/>
      <c r="I219" s="544"/>
      <c r="J219" s="544"/>
      <c r="K219" s="544"/>
      <c r="L219" s="544"/>
      <c r="M219" s="544"/>
      <c r="N219" s="544"/>
      <c r="O219" s="544"/>
      <c r="P219" s="544"/>
      <c r="Q219" s="544"/>
      <c r="R219" s="544"/>
      <c r="S219" s="544"/>
      <c r="T219" s="544"/>
      <c r="U219" s="544"/>
      <c r="V219" s="544"/>
      <c r="W219" s="544"/>
    </row>
    <row r="220" spans="1:23" ht="12.75">
      <c r="A220" s="544"/>
      <c r="B220" s="707" t="s">
        <v>545</v>
      </c>
      <c r="C220" s="544"/>
      <c r="D220" s="544"/>
      <c r="E220" s="544"/>
      <c r="F220" s="544"/>
      <c r="G220" s="544"/>
      <c r="H220" s="544"/>
      <c r="I220" s="544"/>
      <c r="J220" s="544"/>
      <c r="K220" s="544"/>
      <c r="L220" s="544"/>
      <c r="M220" s="544"/>
      <c r="N220" s="544"/>
      <c r="O220" s="544"/>
      <c r="P220" s="544"/>
      <c r="Q220" s="544"/>
      <c r="R220" s="544"/>
      <c r="S220" s="544"/>
      <c r="T220" s="544"/>
      <c r="U220" s="544"/>
      <c r="V220" s="544"/>
      <c r="W220" s="544"/>
    </row>
  </sheetData>
  <sheetProtection/>
  <mergeCells count="24">
    <mergeCell ref="P8:Q8"/>
    <mergeCell ref="R8:R9"/>
    <mergeCell ref="K7:K9"/>
    <mergeCell ref="L7:N7"/>
    <mergeCell ref="O7:O9"/>
    <mergeCell ref="P7:R7"/>
    <mergeCell ref="S7:S9"/>
    <mergeCell ref="T7:V7"/>
    <mergeCell ref="T8:U8"/>
    <mergeCell ref="V8:V9"/>
    <mergeCell ref="C4:J4"/>
    <mergeCell ref="C5:I5"/>
    <mergeCell ref="H8:I8"/>
    <mergeCell ref="J8:J9"/>
    <mergeCell ref="L8:M8"/>
    <mergeCell ref="N8:N9"/>
    <mergeCell ref="A7:A9"/>
    <mergeCell ref="B7:B9"/>
    <mergeCell ref="C7:C9"/>
    <mergeCell ref="D7:F7"/>
    <mergeCell ref="G7:G9"/>
    <mergeCell ref="H7:J7"/>
    <mergeCell ref="D8:E8"/>
    <mergeCell ref="F8:F9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82"/>
  <sheetViews>
    <sheetView zoomScalePageLayoutView="0" workbookViewId="0" topLeftCell="A65">
      <selection activeCell="K55" sqref="K55"/>
    </sheetView>
  </sheetViews>
  <sheetFormatPr defaultColWidth="9.140625" defaultRowHeight="12.75"/>
  <cols>
    <col min="1" max="1" width="4.140625" style="0" customWidth="1"/>
    <col min="2" max="2" width="51.421875" style="0" customWidth="1"/>
    <col min="3" max="3" width="19.00390625" style="0" customWidth="1"/>
    <col min="4" max="4" width="15.00390625" style="0" customWidth="1"/>
    <col min="5" max="5" width="15.7109375" style="0" customWidth="1"/>
  </cols>
  <sheetData>
    <row r="1" ht="12.75">
      <c r="D1" s="112" t="s">
        <v>172</v>
      </c>
    </row>
    <row r="2" spans="4:6" ht="12.75">
      <c r="D2" s="108" t="s">
        <v>547</v>
      </c>
      <c r="E2" s="12"/>
      <c r="F2" s="13"/>
    </row>
    <row r="3" ht="12.75">
      <c r="D3" s="112" t="s">
        <v>238</v>
      </c>
    </row>
    <row r="5" ht="12.75">
      <c r="B5" s="14" t="s">
        <v>562</v>
      </c>
    </row>
    <row r="6" ht="13.5" thickBot="1">
      <c r="D6" t="s">
        <v>251</v>
      </c>
    </row>
    <row r="7" spans="1:5" ht="12.75">
      <c r="A7" s="113"/>
      <c r="B7" s="114" t="s">
        <v>201</v>
      </c>
      <c r="C7" s="115" t="s">
        <v>202</v>
      </c>
      <c r="D7" s="115" t="s">
        <v>282</v>
      </c>
      <c r="E7" s="116" t="s">
        <v>299</v>
      </c>
    </row>
    <row r="8" spans="1:5" ht="13.5" thickBot="1">
      <c r="A8" s="117">
        <v>1</v>
      </c>
      <c r="B8" s="118">
        <v>2</v>
      </c>
      <c r="C8" s="119">
        <v>3</v>
      </c>
      <c r="D8" s="120">
        <v>4</v>
      </c>
      <c r="E8" s="121">
        <v>5</v>
      </c>
    </row>
    <row r="9" spans="1:5" ht="12.75">
      <c r="A9" s="122"/>
      <c r="B9" s="40" t="s">
        <v>203</v>
      </c>
      <c r="C9" s="428" t="s">
        <v>173</v>
      </c>
      <c r="D9" s="123">
        <v>0.5</v>
      </c>
      <c r="E9" s="124"/>
    </row>
    <row r="10" spans="1:5" ht="12.75">
      <c r="A10" s="125"/>
      <c r="B10" s="41" t="s">
        <v>77</v>
      </c>
      <c r="C10" s="429" t="s">
        <v>173</v>
      </c>
      <c r="D10" s="126">
        <v>23.9</v>
      </c>
      <c r="E10" s="127">
        <v>17</v>
      </c>
    </row>
    <row r="11" spans="1:5" ht="12.75">
      <c r="A11" s="125"/>
      <c r="B11" s="41" t="s">
        <v>204</v>
      </c>
      <c r="C11" s="429" t="s">
        <v>173</v>
      </c>
      <c r="D11" s="126">
        <v>14.3</v>
      </c>
      <c r="E11" s="127">
        <v>6.4</v>
      </c>
    </row>
    <row r="12" spans="1:5" ht="12.75">
      <c r="A12" s="125"/>
      <c r="B12" s="41" t="s">
        <v>205</v>
      </c>
      <c r="C12" s="429" t="s">
        <v>173</v>
      </c>
      <c r="D12" s="126">
        <v>8.9</v>
      </c>
      <c r="E12" s="127">
        <v>6.82</v>
      </c>
    </row>
    <row r="13" spans="1:5" ht="12.75">
      <c r="A13" s="125"/>
      <c r="B13" s="41" t="s">
        <v>96</v>
      </c>
      <c r="C13" s="429" t="s">
        <v>173</v>
      </c>
      <c r="D13" s="126">
        <v>26.9</v>
      </c>
      <c r="E13" s="127">
        <v>16.7</v>
      </c>
    </row>
    <row r="14" spans="1:5" ht="12.75">
      <c r="A14" s="125"/>
      <c r="B14" s="41" t="s">
        <v>206</v>
      </c>
      <c r="C14" s="429" t="s">
        <v>173</v>
      </c>
      <c r="D14" s="126">
        <v>7.2</v>
      </c>
      <c r="E14" s="127">
        <v>4.9</v>
      </c>
    </row>
    <row r="15" spans="1:5" ht="12.75">
      <c r="A15" s="125"/>
      <c r="B15" s="41" t="s">
        <v>207</v>
      </c>
      <c r="C15" s="429" t="s">
        <v>173</v>
      </c>
      <c r="D15" s="126">
        <v>39.5</v>
      </c>
      <c r="E15" s="127">
        <v>27</v>
      </c>
    </row>
    <row r="16" spans="1:5" ht="12.75">
      <c r="A16" s="125"/>
      <c r="B16" s="41" t="s">
        <v>208</v>
      </c>
      <c r="C16" s="429" t="s">
        <v>173</v>
      </c>
      <c r="D16" s="126">
        <v>15.1</v>
      </c>
      <c r="E16" s="127">
        <v>10.7</v>
      </c>
    </row>
    <row r="17" spans="1:5" ht="12.75">
      <c r="A17" s="125"/>
      <c r="B17" s="41" t="s">
        <v>209</v>
      </c>
      <c r="C17" s="429"/>
      <c r="D17" s="126">
        <v>148.7</v>
      </c>
      <c r="E17" s="127">
        <f>E18+E19</f>
        <v>110.653</v>
      </c>
    </row>
    <row r="18" spans="1:5" ht="12.75">
      <c r="A18" s="125"/>
      <c r="B18" s="42" t="s">
        <v>210</v>
      </c>
      <c r="C18" s="430" t="s">
        <v>173</v>
      </c>
      <c r="D18" s="128">
        <v>142.981</v>
      </c>
      <c r="E18" s="99">
        <v>108.253</v>
      </c>
    </row>
    <row r="19" spans="1:5" ht="12.75">
      <c r="A19" s="125"/>
      <c r="B19" s="42" t="s">
        <v>211</v>
      </c>
      <c r="C19" s="430" t="s">
        <v>173</v>
      </c>
      <c r="D19" s="128">
        <v>5.719</v>
      </c>
      <c r="E19" s="99">
        <v>2.4</v>
      </c>
    </row>
    <row r="20" spans="1:5" ht="12.75">
      <c r="A20" s="125"/>
      <c r="B20" s="41" t="s">
        <v>212</v>
      </c>
      <c r="C20" s="429" t="s">
        <v>173</v>
      </c>
      <c r="D20" s="126">
        <v>9.4</v>
      </c>
      <c r="E20" s="127">
        <v>6</v>
      </c>
    </row>
    <row r="21" spans="1:5" ht="12.75">
      <c r="A21" s="125"/>
      <c r="B21" s="41" t="s">
        <v>213</v>
      </c>
      <c r="C21" s="429" t="s">
        <v>173</v>
      </c>
      <c r="D21" s="126">
        <v>0.6</v>
      </c>
      <c r="E21" s="130"/>
    </row>
    <row r="22" spans="1:5" ht="12.75">
      <c r="A22" s="125"/>
      <c r="B22" s="41" t="s">
        <v>214</v>
      </c>
      <c r="C22" s="429"/>
      <c r="D22" s="126">
        <v>342.5</v>
      </c>
      <c r="E22" s="127"/>
    </row>
    <row r="23" spans="1:5" ht="12.75">
      <c r="A23" s="125"/>
      <c r="B23" s="42" t="s">
        <v>215</v>
      </c>
      <c r="C23" s="430" t="s">
        <v>216</v>
      </c>
      <c r="D23" s="128">
        <v>317.3</v>
      </c>
      <c r="E23" s="99"/>
    </row>
    <row r="24" spans="1:5" ht="12.75">
      <c r="A24" s="125"/>
      <c r="B24" s="42" t="s">
        <v>217</v>
      </c>
      <c r="C24" s="430" t="s">
        <v>173</v>
      </c>
      <c r="D24" s="128">
        <v>20.7</v>
      </c>
      <c r="E24" s="127">
        <v>5.9</v>
      </c>
    </row>
    <row r="25" spans="1:5" ht="12.75">
      <c r="A25" s="125"/>
      <c r="B25" s="42" t="s">
        <v>218</v>
      </c>
      <c r="C25" s="430" t="s">
        <v>219</v>
      </c>
      <c r="D25" s="128">
        <v>4.5</v>
      </c>
      <c r="E25" s="129"/>
    </row>
    <row r="26" spans="1:5" ht="12.75">
      <c r="A26" s="125"/>
      <c r="B26" s="41" t="s">
        <v>220</v>
      </c>
      <c r="C26" s="430"/>
      <c r="D26" s="126">
        <v>357.4</v>
      </c>
      <c r="E26" s="127">
        <f>E28+E29</f>
        <v>165.47799999999998</v>
      </c>
    </row>
    <row r="27" spans="1:5" ht="12.75">
      <c r="A27" s="125"/>
      <c r="B27" s="42" t="s">
        <v>221</v>
      </c>
      <c r="C27" s="430" t="s">
        <v>216</v>
      </c>
      <c r="D27" s="128">
        <v>141.2</v>
      </c>
      <c r="E27" s="129"/>
    </row>
    <row r="28" spans="1:5" ht="12.75">
      <c r="A28" s="125"/>
      <c r="B28" s="43" t="s">
        <v>217</v>
      </c>
      <c r="C28" s="431" t="s">
        <v>173</v>
      </c>
      <c r="D28" s="131">
        <v>4.2</v>
      </c>
      <c r="E28" s="442">
        <v>3</v>
      </c>
    </row>
    <row r="29" spans="1:5" ht="12.75">
      <c r="A29" s="125"/>
      <c r="B29" s="27" t="s">
        <v>222</v>
      </c>
      <c r="C29" s="430"/>
      <c r="D29" s="137">
        <f>SUM(D30:D40)</f>
        <v>212</v>
      </c>
      <c r="E29" s="92">
        <f>SUM(E30:E40)</f>
        <v>162.47799999999998</v>
      </c>
    </row>
    <row r="30" spans="1:5" ht="12.75">
      <c r="A30" s="125"/>
      <c r="B30" s="57" t="s">
        <v>255</v>
      </c>
      <c r="C30" s="432" t="s">
        <v>223</v>
      </c>
      <c r="D30" s="415">
        <v>21.68</v>
      </c>
      <c r="E30" s="133">
        <v>16.616</v>
      </c>
    </row>
    <row r="31" spans="1:6" ht="12.75">
      <c r="A31" s="125"/>
      <c r="B31" s="42"/>
      <c r="C31" s="432" t="s">
        <v>224</v>
      </c>
      <c r="D31" s="415">
        <v>11.502</v>
      </c>
      <c r="E31" s="133">
        <v>8.815</v>
      </c>
      <c r="F31" s="46"/>
    </row>
    <row r="32" spans="1:5" ht="12.75">
      <c r="A32" s="125"/>
      <c r="B32" s="42"/>
      <c r="C32" s="432" t="s">
        <v>225</v>
      </c>
      <c r="D32" s="415">
        <v>11.502</v>
      </c>
      <c r="E32" s="133">
        <v>8.815</v>
      </c>
    </row>
    <row r="33" spans="1:5" ht="12.75">
      <c r="A33" s="125"/>
      <c r="B33" s="42"/>
      <c r="C33" s="432" t="s">
        <v>226</v>
      </c>
      <c r="D33" s="415">
        <v>3.12</v>
      </c>
      <c r="E33" s="133">
        <v>2.391</v>
      </c>
    </row>
    <row r="34" spans="1:5" ht="12.75">
      <c r="A34" s="125"/>
      <c r="B34" s="42"/>
      <c r="C34" s="432" t="s">
        <v>227</v>
      </c>
      <c r="D34" s="415">
        <v>5.752</v>
      </c>
      <c r="E34" s="133">
        <v>4.408</v>
      </c>
    </row>
    <row r="35" spans="1:5" ht="12.75">
      <c r="A35" s="125"/>
      <c r="B35" s="42"/>
      <c r="C35" s="432" t="s">
        <v>557</v>
      </c>
      <c r="D35" s="415">
        <v>23.437</v>
      </c>
      <c r="E35" s="133">
        <v>17.962</v>
      </c>
    </row>
    <row r="36" spans="1:5" ht="12.75">
      <c r="A36" s="125"/>
      <c r="B36" s="42"/>
      <c r="C36" s="432" t="s">
        <v>228</v>
      </c>
      <c r="D36" s="415">
        <v>22.228</v>
      </c>
      <c r="E36" s="133">
        <v>17.036</v>
      </c>
    </row>
    <row r="37" spans="1:5" ht="12.75">
      <c r="A37" s="125"/>
      <c r="B37" s="42"/>
      <c r="C37" s="432" t="s">
        <v>559</v>
      </c>
      <c r="D37" s="415">
        <v>10.73</v>
      </c>
      <c r="E37" s="133">
        <v>8.224</v>
      </c>
    </row>
    <row r="38" spans="1:5" ht="12.75">
      <c r="A38" s="125"/>
      <c r="B38" s="42"/>
      <c r="C38" s="432" t="s">
        <v>560</v>
      </c>
      <c r="D38" s="415">
        <v>22.228</v>
      </c>
      <c r="E38" s="133">
        <v>17.036</v>
      </c>
    </row>
    <row r="39" spans="1:5" ht="12.75">
      <c r="A39" s="125"/>
      <c r="B39" s="42"/>
      <c r="C39" s="432" t="s">
        <v>229</v>
      </c>
      <c r="D39" s="415">
        <v>45.363</v>
      </c>
      <c r="E39" s="133">
        <v>34.766</v>
      </c>
    </row>
    <row r="40" spans="1:5" ht="12.75">
      <c r="A40" s="125"/>
      <c r="B40" s="134"/>
      <c r="C40" s="433" t="s">
        <v>561</v>
      </c>
      <c r="D40" s="416">
        <v>34.458</v>
      </c>
      <c r="E40" s="417">
        <v>26.409</v>
      </c>
    </row>
    <row r="41" spans="1:5" ht="12.75">
      <c r="A41" s="125"/>
      <c r="B41" s="40" t="s">
        <v>230</v>
      </c>
      <c r="C41" s="434"/>
      <c r="D41" s="123">
        <v>228.7</v>
      </c>
      <c r="E41" s="135">
        <f>E42+E43</f>
        <v>4.1</v>
      </c>
    </row>
    <row r="42" spans="1:5" ht="12.75">
      <c r="A42" s="125"/>
      <c r="B42" s="42" t="s">
        <v>231</v>
      </c>
      <c r="C42" s="432" t="s">
        <v>558</v>
      </c>
      <c r="D42" s="35">
        <v>6.78</v>
      </c>
      <c r="E42" s="99">
        <v>4.1</v>
      </c>
    </row>
    <row r="43" spans="1:5" ht="12.75">
      <c r="A43" s="125"/>
      <c r="B43" s="42" t="s">
        <v>300</v>
      </c>
      <c r="C43" s="430"/>
      <c r="D43" s="405">
        <v>221.92</v>
      </c>
      <c r="E43" s="36"/>
    </row>
    <row r="44" spans="1:5" ht="12.75">
      <c r="A44" s="125"/>
      <c r="B44" s="57" t="s">
        <v>254</v>
      </c>
      <c r="C44" s="432" t="s">
        <v>223</v>
      </c>
      <c r="D44" s="37">
        <v>25.536</v>
      </c>
      <c r="E44" s="36"/>
    </row>
    <row r="45" spans="1:5" ht="12.75">
      <c r="A45" s="125"/>
      <c r="B45" s="42"/>
      <c r="C45" s="432" t="s">
        <v>224</v>
      </c>
      <c r="D45" s="37">
        <v>12.768</v>
      </c>
      <c r="E45" s="36"/>
    </row>
    <row r="46" spans="1:5" ht="12.75">
      <c r="A46" s="125"/>
      <c r="B46" s="42"/>
      <c r="C46" s="432" t="s">
        <v>225</v>
      </c>
      <c r="D46" s="37">
        <v>13.376</v>
      </c>
      <c r="E46" s="36"/>
    </row>
    <row r="47" spans="1:5" ht="12.75">
      <c r="A47" s="125"/>
      <c r="B47" s="42"/>
      <c r="C47" s="432" t="s">
        <v>226</v>
      </c>
      <c r="D47" s="37">
        <v>6.08</v>
      </c>
      <c r="E47" s="36"/>
    </row>
    <row r="48" spans="1:5" ht="12.75">
      <c r="A48" s="125"/>
      <c r="B48" s="42"/>
      <c r="C48" s="432" t="s">
        <v>227</v>
      </c>
      <c r="D48" s="37">
        <v>10.032</v>
      </c>
      <c r="E48" s="36"/>
    </row>
    <row r="49" spans="1:5" ht="12.75">
      <c r="A49" s="125"/>
      <c r="B49" s="42"/>
      <c r="C49" s="432" t="s">
        <v>557</v>
      </c>
      <c r="D49" s="132">
        <v>23.712</v>
      </c>
      <c r="E49" s="36"/>
    </row>
    <row r="50" spans="1:5" ht="12.75">
      <c r="A50" s="125"/>
      <c r="B50" s="42"/>
      <c r="C50" s="432" t="s">
        <v>228</v>
      </c>
      <c r="D50" s="37">
        <v>18.544</v>
      </c>
      <c r="E50" s="36"/>
    </row>
    <row r="51" spans="1:5" ht="12.75">
      <c r="A51" s="125"/>
      <c r="B51" s="42"/>
      <c r="C51" s="432" t="s">
        <v>559</v>
      </c>
      <c r="D51" s="37">
        <v>7.296</v>
      </c>
      <c r="E51" s="36"/>
    </row>
    <row r="52" spans="1:5" ht="12.75">
      <c r="A52" s="125"/>
      <c r="B52" s="42"/>
      <c r="C52" s="432" t="s">
        <v>560</v>
      </c>
      <c r="D52" s="37">
        <v>34.048</v>
      </c>
      <c r="E52" s="36"/>
    </row>
    <row r="53" spans="1:5" ht="12.75">
      <c r="A53" s="125"/>
      <c r="B53" s="42"/>
      <c r="C53" s="432" t="s">
        <v>229</v>
      </c>
      <c r="D53" s="132">
        <v>70.528</v>
      </c>
      <c r="E53" s="36"/>
    </row>
    <row r="54" spans="1:5" ht="12.75">
      <c r="A54" s="125"/>
      <c r="B54" s="41" t="s">
        <v>284</v>
      </c>
      <c r="C54" s="429" t="s">
        <v>216</v>
      </c>
      <c r="D54" s="126">
        <v>9.868</v>
      </c>
      <c r="E54" s="92">
        <v>6.323</v>
      </c>
    </row>
    <row r="55" spans="1:5" ht="26.25" customHeight="1">
      <c r="A55" s="125"/>
      <c r="B55" s="436" t="s">
        <v>563</v>
      </c>
      <c r="C55" s="432" t="s">
        <v>236</v>
      </c>
      <c r="D55" s="126">
        <v>0.3</v>
      </c>
      <c r="E55" s="36"/>
    </row>
    <row r="56" spans="1:5" ht="12.75">
      <c r="A56" s="125"/>
      <c r="B56" s="41" t="s">
        <v>81</v>
      </c>
      <c r="C56" s="429"/>
      <c r="D56" s="126">
        <f>SUM(D57:D66)</f>
        <v>9.200000000000001</v>
      </c>
      <c r="E56" s="92"/>
    </row>
    <row r="57" spans="1:5" ht="12.75">
      <c r="A57" s="125"/>
      <c r="B57" s="57" t="s">
        <v>253</v>
      </c>
      <c r="C57" s="430" t="s">
        <v>223</v>
      </c>
      <c r="D57" s="128">
        <v>0.9</v>
      </c>
      <c r="E57" s="36"/>
    </row>
    <row r="58" spans="1:5" ht="12.75">
      <c r="A58" s="125"/>
      <c r="B58" s="42"/>
      <c r="C58" s="430" t="s">
        <v>224</v>
      </c>
      <c r="D58" s="128">
        <v>0.9</v>
      </c>
      <c r="E58" s="36"/>
    </row>
    <row r="59" spans="1:5" ht="12.75">
      <c r="A59" s="125"/>
      <c r="B59" s="42"/>
      <c r="C59" s="430" t="s">
        <v>225</v>
      </c>
      <c r="D59" s="128">
        <v>0.9</v>
      </c>
      <c r="E59" s="36"/>
    </row>
    <row r="60" spans="1:5" ht="12.75">
      <c r="A60" s="125"/>
      <c r="B60" s="42"/>
      <c r="C60" s="430" t="s">
        <v>226</v>
      </c>
      <c r="D60" s="128">
        <v>0.9</v>
      </c>
      <c r="E60" s="36"/>
    </row>
    <row r="61" spans="1:5" ht="12.75">
      <c r="A61" s="125"/>
      <c r="B61" s="42"/>
      <c r="C61" s="430" t="s">
        <v>227</v>
      </c>
      <c r="D61" s="128">
        <v>0.9</v>
      </c>
      <c r="E61" s="36"/>
    </row>
    <row r="62" spans="1:5" ht="12.75">
      <c r="A62" s="125"/>
      <c r="B62" s="42"/>
      <c r="C62" s="432" t="s">
        <v>557</v>
      </c>
      <c r="D62" s="128">
        <v>0.9</v>
      </c>
      <c r="E62" s="36"/>
    </row>
    <row r="63" spans="1:5" ht="12.75">
      <c r="A63" s="125"/>
      <c r="B63" s="42"/>
      <c r="C63" s="430" t="s">
        <v>228</v>
      </c>
      <c r="D63" s="128">
        <v>0.9</v>
      </c>
      <c r="E63" s="36"/>
    </row>
    <row r="64" spans="1:5" ht="12.75">
      <c r="A64" s="125"/>
      <c r="B64" s="42"/>
      <c r="C64" s="432" t="s">
        <v>559</v>
      </c>
      <c r="D64" s="128">
        <v>0.9</v>
      </c>
      <c r="E64" s="36"/>
    </row>
    <row r="65" spans="1:5" ht="12.75">
      <c r="A65" s="125"/>
      <c r="B65" s="42"/>
      <c r="C65" s="432" t="s">
        <v>560</v>
      </c>
      <c r="D65" s="128">
        <v>0.9</v>
      </c>
      <c r="E65" s="36"/>
    </row>
    <row r="66" spans="1:5" ht="12.75">
      <c r="A66" s="125"/>
      <c r="B66" s="42"/>
      <c r="C66" s="430" t="s">
        <v>229</v>
      </c>
      <c r="D66" s="128">
        <v>1.1</v>
      </c>
      <c r="E66" s="136"/>
    </row>
    <row r="67" spans="1:5" ht="12.75">
      <c r="A67" s="125"/>
      <c r="B67" s="41" t="s">
        <v>232</v>
      </c>
      <c r="C67" s="429"/>
      <c r="D67" s="137">
        <f>D68+D69</f>
        <v>480.1</v>
      </c>
      <c r="E67" s="92">
        <f>E68+E69</f>
        <v>132.137</v>
      </c>
    </row>
    <row r="68" spans="1:5" ht="12.75">
      <c r="A68" s="125"/>
      <c r="B68" s="42" t="s">
        <v>233</v>
      </c>
      <c r="C68" s="430" t="s">
        <v>234</v>
      </c>
      <c r="D68" s="138">
        <v>285</v>
      </c>
      <c r="E68" s="36"/>
    </row>
    <row r="69" spans="1:5" ht="12.75">
      <c r="A69" s="125"/>
      <c r="B69" s="42" t="s">
        <v>235</v>
      </c>
      <c r="C69" s="430"/>
      <c r="D69" s="137">
        <f>SUM(D70:D79)</f>
        <v>195.1</v>
      </c>
      <c r="E69" s="92">
        <f>SUM(E70:E79)</f>
        <v>132.137</v>
      </c>
    </row>
    <row r="70" spans="1:5" ht="12.75">
      <c r="A70" s="125"/>
      <c r="B70" s="57" t="s">
        <v>252</v>
      </c>
      <c r="C70" s="432" t="s">
        <v>223</v>
      </c>
      <c r="D70" s="132">
        <v>9.177</v>
      </c>
      <c r="E70" s="133">
        <v>6.233</v>
      </c>
    </row>
    <row r="71" spans="1:5" ht="12.75">
      <c r="A71" s="125"/>
      <c r="B71" s="42"/>
      <c r="C71" s="432" t="s">
        <v>224</v>
      </c>
      <c r="D71" s="132">
        <v>8.729</v>
      </c>
      <c r="E71" s="133">
        <v>6.233</v>
      </c>
    </row>
    <row r="72" spans="1:5" ht="12.75">
      <c r="A72" s="125"/>
      <c r="B72" s="42"/>
      <c r="C72" s="432" t="s">
        <v>225</v>
      </c>
      <c r="D72" s="132">
        <v>10.162</v>
      </c>
      <c r="E72" s="133">
        <v>7.425</v>
      </c>
    </row>
    <row r="73" spans="1:5" ht="12.75">
      <c r="A73" s="125"/>
      <c r="B73" s="42"/>
      <c r="C73" s="432" t="s">
        <v>226</v>
      </c>
      <c r="D73" s="132">
        <v>6.269</v>
      </c>
      <c r="E73" s="133">
        <v>4.388</v>
      </c>
    </row>
    <row r="74" spans="1:5" ht="12.75">
      <c r="A74" s="125"/>
      <c r="B74" s="42"/>
      <c r="C74" s="432" t="s">
        <v>227</v>
      </c>
      <c r="D74" s="132">
        <v>8.526</v>
      </c>
      <c r="E74" s="133">
        <v>5.891</v>
      </c>
    </row>
    <row r="75" spans="1:5" ht="12.75">
      <c r="A75" s="125"/>
      <c r="B75" s="42"/>
      <c r="C75" s="432" t="s">
        <v>557</v>
      </c>
      <c r="D75" s="139">
        <v>9.301</v>
      </c>
      <c r="E75" s="133">
        <v>6.37</v>
      </c>
    </row>
    <row r="76" spans="1:5" ht="12.75">
      <c r="A76" s="125"/>
      <c r="B76" s="42"/>
      <c r="C76" s="432" t="s">
        <v>228</v>
      </c>
      <c r="D76" s="139">
        <v>10.159</v>
      </c>
      <c r="E76" s="133">
        <v>7.425</v>
      </c>
    </row>
    <row r="77" spans="1:5" ht="12.75">
      <c r="A77" s="125"/>
      <c r="B77" s="42"/>
      <c r="C77" s="432" t="s">
        <v>559</v>
      </c>
      <c r="D77" s="132">
        <v>8.37</v>
      </c>
      <c r="E77" s="133">
        <v>5.892</v>
      </c>
    </row>
    <row r="78" spans="1:5" ht="12.75">
      <c r="A78" s="125"/>
      <c r="B78" s="42"/>
      <c r="C78" s="432" t="s">
        <v>560</v>
      </c>
      <c r="D78" s="132">
        <v>9.549</v>
      </c>
      <c r="E78" s="133">
        <v>6.54</v>
      </c>
    </row>
    <row r="79" spans="1:5" ht="12.75">
      <c r="A79" s="125"/>
      <c r="B79" s="42"/>
      <c r="C79" s="432" t="s">
        <v>236</v>
      </c>
      <c r="D79" s="132">
        <v>114.858</v>
      </c>
      <c r="E79" s="133">
        <v>75.74</v>
      </c>
    </row>
    <row r="80" spans="1:5" ht="12.75">
      <c r="A80" s="125"/>
      <c r="B80" s="41" t="s">
        <v>82</v>
      </c>
      <c r="C80" s="429" t="s">
        <v>580</v>
      </c>
      <c r="D80" s="126">
        <v>752</v>
      </c>
      <c r="E80" s="127">
        <v>540</v>
      </c>
    </row>
    <row r="81" spans="1:5" ht="13.5" thickBot="1">
      <c r="A81" s="125"/>
      <c r="B81" s="44" t="s">
        <v>237</v>
      </c>
      <c r="C81" s="435" t="s">
        <v>301</v>
      </c>
      <c r="D81" s="140">
        <v>115.2</v>
      </c>
      <c r="E81" s="482">
        <v>70.15</v>
      </c>
    </row>
    <row r="82" spans="1:5" ht="16.5" thickBot="1">
      <c r="A82" s="117"/>
      <c r="B82" s="45" t="s">
        <v>302</v>
      </c>
      <c r="C82" s="39"/>
      <c r="D82" s="93">
        <f>SUM(D9:D17)+D20+D21+D22+D26+D41+D54+D56+D67+D80+D81+D55</f>
        <v>2590.268</v>
      </c>
      <c r="E82" s="141">
        <f>SUM(E9:E17)+E20+E21+E22+E26+E41+E54+E56+E67+E80+E81+E24</f>
        <v>1130.2610000000002</v>
      </c>
    </row>
  </sheetData>
  <sheetProtection/>
  <printOptions/>
  <pageMargins left="0.7480314960629921" right="0.7480314960629921" top="0.5905511811023623" bottom="0.3937007874015748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F54"/>
  <sheetViews>
    <sheetView zoomScalePageLayoutView="0" workbookViewId="0" topLeftCell="A1">
      <selection activeCell="G13" sqref="G13"/>
    </sheetView>
  </sheetViews>
  <sheetFormatPr defaultColWidth="9.140625" defaultRowHeight="12.75"/>
  <cols>
    <col min="1" max="1" width="5.00390625" style="0" customWidth="1"/>
    <col min="2" max="2" width="45.28125" style="0" customWidth="1"/>
    <col min="3" max="4" width="12.421875" style="0" customWidth="1"/>
    <col min="5" max="5" width="11.7109375" style="0" customWidth="1"/>
    <col min="6" max="6" width="9.57421875" style="0" bestFit="1" customWidth="1"/>
  </cols>
  <sheetData>
    <row r="2" spans="2:5" ht="15.75">
      <c r="B2" s="2"/>
      <c r="C2" s="2"/>
      <c r="D2" s="2"/>
      <c r="E2" s="144" t="s">
        <v>172</v>
      </c>
    </row>
    <row r="3" spans="5:6" ht="12.75">
      <c r="E3" s="108" t="s">
        <v>547</v>
      </c>
      <c r="F3" s="12"/>
    </row>
    <row r="4" spans="2:5" ht="15.75">
      <c r="B4" s="1"/>
      <c r="C4" s="1"/>
      <c r="D4" s="1"/>
      <c r="E4" s="144" t="s">
        <v>242</v>
      </c>
    </row>
    <row r="5" spans="2:4" ht="15.75">
      <c r="B5" s="1"/>
      <c r="C5" s="1"/>
      <c r="D5" s="1"/>
    </row>
    <row r="6" spans="2:4" ht="15.75">
      <c r="B6" s="3" t="s">
        <v>244</v>
      </c>
      <c r="C6" s="3"/>
      <c r="D6" s="3"/>
    </row>
    <row r="7" spans="2:4" ht="15.75">
      <c r="B7" s="3" t="s">
        <v>587</v>
      </c>
      <c r="C7" s="3"/>
      <c r="D7" s="3"/>
    </row>
    <row r="9" spans="2:4" ht="12.75">
      <c r="B9" s="363"/>
      <c r="C9" s="363"/>
      <c r="D9" s="363"/>
    </row>
    <row r="10" spans="2:5" ht="12.75">
      <c r="B10" s="364"/>
      <c r="C10" s="364"/>
      <c r="D10" s="364"/>
      <c r="E10" t="s">
        <v>194</v>
      </c>
    </row>
    <row r="11" spans="2:5" ht="1.5" customHeight="1" thickBot="1">
      <c r="B11" s="364"/>
      <c r="C11" s="364"/>
      <c r="D11" s="364"/>
      <c r="E11" t="s">
        <v>194</v>
      </c>
    </row>
    <row r="12" spans="1:5" ht="12.75" customHeight="1">
      <c r="A12" s="785" t="s">
        <v>518</v>
      </c>
      <c r="B12" s="788" t="s">
        <v>187</v>
      </c>
      <c r="C12" s="790" t="s">
        <v>240</v>
      </c>
      <c r="D12" s="790" t="s">
        <v>290</v>
      </c>
      <c r="E12" s="793" t="s">
        <v>241</v>
      </c>
    </row>
    <row r="13" spans="1:5" ht="12.75">
      <c r="A13" s="786"/>
      <c r="B13" s="789"/>
      <c r="C13" s="791"/>
      <c r="D13" s="791"/>
      <c r="E13" s="794"/>
    </row>
    <row r="14" spans="1:5" ht="20.25" customHeight="1">
      <c r="A14" s="787"/>
      <c r="B14" s="789"/>
      <c r="C14" s="792"/>
      <c r="D14" s="792"/>
      <c r="E14" s="795"/>
    </row>
    <row r="15" spans="1:5" ht="12.75">
      <c r="A15" s="125" t="s">
        <v>7</v>
      </c>
      <c r="B15" s="49" t="s">
        <v>173</v>
      </c>
      <c r="C15" s="47">
        <f>C16</f>
        <v>18859.74</v>
      </c>
      <c r="D15" s="47"/>
      <c r="E15" s="365"/>
    </row>
    <row r="16" spans="1:5" ht="24">
      <c r="A16" s="22" t="s">
        <v>9</v>
      </c>
      <c r="B16" s="100" t="s">
        <v>519</v>
      </c>
      <c r="C16" s="484">
        <v>18859.74</v>
      </c>
      <c r="D16" s="47"/>
      <c r="E16" s="365"/>
    </row>
    <row r="17" spans="1:5" ht="12.75">
      <c r="A17" s="22" t="s">
        <v>11</v>
      </c>
      <c r="B17" s="49" t="s">
        <v>109</v>
      </c>
      <c r="C17" s="47">
        <v>3931.81</v>
      </c>
      <c r="D17" s="47"/>
      <c r="E17" s="365"/>
    </row>
    <row r="18" spans="1:5" ht="12.75">
      <c r="A18" s="22" t="s">
        <v>13</v>
      </c>
      <c r="B18" s="49" t="s">
        <v>110</v>
      </c>
      <c r="C18" s="47">
        <v>3495.3</v>
      </c>
      <c r="D18" s="47"/>
      <c r="E18" s="365"/>
    </row>
    <row r="19" spans="1:5" ht="12.75">
      <c r="A19" s="22" t="s">
        <v>14</v>
      </c>
      <c r="B19" s="367" t="s">
        <v>113</v>
      </c>
      <c r="C19" s="47">
        <v>17881.52</v>
      </c>
      <c r="D19" s="47"/>
      <c r="E19" s="365"/>
    </row>
    <row r="20" spans="1:5" ht="12.75">
      <c r="A20" s="22" t="s">
        <v>15</v>
      </c>
      <c r="B20" s="366" t="s">
        <v>174</v>
      </c>
      <c r="C20" s="47">
        <v>9476.04</v>
      </c>
      <c r="D20" s="47"/>
      <c r="E20" s="365"/>
    </row>
    <row r="21" spans="1:5" ht="24">
      <c r="A21" s="167" t="s">
        <v>16</v>
      </c>
      <c r="B21" s="368" t="s">
        <v>192</v>
      </c>
      <c r="C21" s="369">
        <v>4342.06</v>
      </c>
      <c r="D21" s="47"/>
      <c r="E21" s="365"/>
    </row>
    <row r="22" spans="1:5" ht="12.75">
      <c r="A22" s="22" t="s">
        <v>19</v>
      </c>
      <c r="B22" s="49" t="s">
        <v>115</v>
      </c>
      <c r="C22" s="47">
        <v>755.02</v>
      </c>
      <c r="D22" s="47"/>
      <c r="E22" s="365"/>
    </row>
    <row r="23" spans="1:5" ht="12.75">
      <c r="A23" s="22" t="s">
        <v>22</v>
      </c>
      <c r="B23" s="49" t="s">
        <v>116</v>
      </c>
      <c r="C23" s="47">
        <v>330.9</v>
      </c>
      <c r="D23" s="47"/>
      <c r="E23" s="365"/>
    </row>
    <row r="24" spans="1:5" ht="12.75">
      <c r="A24" s="22" t="s">
        <v>25</v>
      </c>
      <c r="B24" s="49" t="s">
        <v>118</v>
      </c>
      <c r="C24" s="47">
        <v>1635.25</v>
      </c>
      <c r="D24" s="47"/>
      <c r="E24" s="365"/>
    </row>
    <row r="25" spans="1:5" ht="12.75">
      <c r="A25" s="22" t="s">
        <v>28</v>
      </c>
      <c r="B25" s="49" t="s">
        <v>119</v>
      </c>
      <c r="C25" s="47">
        <v>196.04</v>
      </c>
      <c r="D25" s="47"/>
      <c r="E25" s="365"/>
    </row>
    <row r="26" spans="1:5" ht="12.75">
      <c r="A26" s="22" t="s">
        <v>31</v>
      </c>
      <c r="B26" s="49" t="s">
        <v>262</v>
      </c>
      <c r="C26" s="47">
        <v>301.21</v>
      </c>
      <c r="D26" s="47"/>
      <c r="E26" s="365"/>
    </row>
    <row r="27" spans="1:5" ht="12.75">
      <c r="A27" s="22" t="s">
        <v>34</v>
      </c>
      <c r="B27" s="49" t="s">
        <v>175</v>
      </c>
      <c r="C27" s="47">
        <v>409.2</v>
      </c>
      <c r="D27" s="47"/>
      <c r="E27" s="365"/>
    </row>
    <row r="28" spans="1:5" ht="12.75">
      <c r="A28" s="22" t="s">
        <v>37</v>
      </c>
      <c r="B28" s="49" t="s">
        <v>123</v>
      </c>
      <c r="C28" s="47">
        <v>26849.3</v>
      </c>
      <c r="D28" s="47"/>
      <c r="E28" s="365"/>
    </row>
    <row r="29" spans="1:5" ht="12.75">
      <c r="A29" s="22" t="s">
        <v>40</v>
      </c>
      <c r="B29" s="49" t="s">
        <v>176</v>
      </c>
      <c r="C29" s="47">
        <v>42.24</v>
      </c>
      <c r="D29" s="47"/>
      <c r="E29" s="365"/>
    </row>
    <row r="30" spans="1:5" ht="12.75">
      <c r="A30" s="22" t="s">
        <v>43</v>
      </c>
      <c r="B30" s="49" t="s">
        <v>177</v>
      </c>
      <c r="C30" s="47">
        <v>1268.44</v>
      </c>
      <c r="D30" s="47"/>
      <c r="E30" s="365"/>
    </row>
    <row r="31" spans="1:5" ht="12.75">
      <c r="A31" s="22" t="s">
        <v>45</v>
      </c>
      <c r="B31" s="49" t="s">
        <v>126</v>
      </c>
      <c r="C31" s="47">
        <v>113.62</v>
      </c>
      <c r="D31" s="47"/>
      <c r="E31" s="365"/>
    </row>
    <row r="32" spans="1:5" ht="12.75">
      <c r="A32" s="22" t="s">
        <v>47</v>
      </c>
      <c r="B32" s="49" t="s">
        <v>128</v>
      </c>
      <c r="C32" s="47">
        <v>609.76</v>
      </c>
      <c r="D32" s="47"/>
      <c r="E32" s="365"/>
    </row>
    <row r="33" spans="1:5" ht="12.75">
      <c r="A33" s="22" t="s">
        <v>50</v>
      </c>
      <c r="B33" s="49" t="s">
        <v>280</v>
      </c>
      <c r="C33" s="47">
        <v>5427.93</v>
      </c>
      <c r="D33" s="47"/>
      <c r="E33" s="365"/>
    </row>
    <row r="34" spans="1:5" ht="12.75">
      <c r="A34" s="22" t="s">
        <v>52</v>
      </c>
      <c r="B34" s="49" t="s">
        <v>397</v>
      </c>
      <c r="C34" s="47">
        <v>1407.38</v>
      </c>
      <c r="D34" s="47"/>
      <c r="E34" s="365"/>
    </row>
    <row r="35" spans="1:5" ht="12.75">
      <c r="A35" s="22" t="s">
        <v>127</v>
      </c>
      <c r="B35" s="49" t="s">
        <v>281</v>
      </c>
      <c r="C35" s="47">
        <v>1092.47</v>
      </c>
      <c r="D35" s="47"/>
      <c r="E35" s="365"/>
    </row>
    <row r="36" spans="1:5" ht="12.75">
      <c r="A36" s="22" t="s">
        <v>54</v>
      </c>
      <c r="B36" s="49" t="s">
        <v>289</v>
      </c>
      <c r="C36" s="47">
        <v>547.73</v>
      </c>
      <c r="D36" s="47"/>
      <c r="E36" s="365"/>
    </row>
    <row r="37" spans="1:5" ht="12.75">
      <c r="A37" s="22" t="s">
        <v>57</v>
      </c>
      <c r="B37" s="49" t="s">
        <v>130</v>
      </c>
      <c r="C37" s="47">
        <v>120.48</v>
      </c>
      <c r="D37" s="47"/>
      <c r="E37" s="365"/>
    </row>
    <row r="38" spans="1:5" ht="12.75">
      <c r="A38" s="22" t="s">
        <v>59</v>
      </c>
      <c r="B38" s="49" t="s">
        <v>584</v>
      </c>
      <c r="C38" s="47">
        <v>6349.76</v>
      </c>
      <c r="D38" s="47"/>
      <c r="E38" s="365"/>
    </row>
    <row r="39" spans="1:5" ht="12.75">
      <c r="A39" s="22" t="s">
        <v>61</v>
      </c>
      <c r="B39" s="49" t="s">
        <v>200</v>
      </c>
      <c r="C39" s="47">
        <v>223.39</v>
      </c>
      <c r="D39" s="47"/>
      <c r="E39" s="365"/>
    </row>
    <row r="40" spans="1:5" ht="12.75">
      <c r="A40" s="22" t="s">
        <v>64</v>
      </c>
      <c r="B40" s="49" t="s">
        <v>143</v>
      </c>
      <c r="C40" s="47">
        <v>7</v>
      </c>
      <c r="D40" s="47"/>
      <c r="E40" s="365"/>
    </row>
    <row r="41" spans="1:5" ht="12.75">
      <c r="A41" s="22" t="s">
        <v>67</v>
      </c>
      <c r="B41" s="49" t="s">
        <v>149</v>
      </c>
      <c r="C41" s="47">
        <v>1370.51</v>
      </c>
      <c r="D41" s="47"/>
      <c r="E41" s="365"/>
    </row>
    <row r="42" spans="1:5" ht="12.75">
      <c r="A42" s="22" t="s">
        <v>70</v>
      </c>
      <c r="B42" s="101" t="s">
        <v>185</v>
      </c>
      <c r="C42" s="47">
        <v>559.68</v>
      </c>
      <c r="D42" s="47"/>
      <c r="E42" s="365"/>
    </row>
    <row r="43" spans="1:5" ht="12.75">
      <c r="A43" s="22" t="s">
        <v>71</v>
      </c>
      <c r="B43" s="102" t="s">
        <v>186</v>
      </c>
      <c r="C43" s="47">
        <v>168</v>
      </c>
      <c r="D43" s="47"/>
      <c r="E43" s="365"/>
    </row>
    <row r="44" spans="1:5" ht="12.75">
      <c r="A44" s="22" t="s">
        <v>72</v>
      </c>
      <c r="B44" s="49" t="s">
        <v>163</v>
      </c>
      <c r="C44" s="47">
        <v>209.3</v>
      </c>
      <c r="D44" s="47"/>
      <c r="E44" s="365"/>
    </row>
    <row r="45" spans="1:5" ht="12.75">
      <c r="A45" s="22" t="s">
        <v>73</v>
      </c>
      <c r="B45" s="49" t="s">
        <v>179</v>
      </c>
      <c r="C45" s="47">
        <v>262.21</v>
      </c>
      <c r="D45" s="47"/>
      <c r="E45" s="365"/>
    </row>
    <row r="46" spans="1:5" ht="12.75">
      <c r="A46" s="22" t="s">
        <v>134</v>
      </c>
      <c r="B46" s="49" t="s">
        <v>167</v>
      </c>
      <c r="C46" s="47">
        <v>4747.89</v>
      </c>
      <c r="D46" s="47"/>
      <c r="E46" s="365"/>
    </row>
    <row r="47" spans="1:5" ht="12.75">
      <c r="A47" s="22" t="s">
        <v>136</v>
      </c>
      <c r="B47" s="49" t="s">
        <v>170</v>
      </c>
      <c r="C47" s="47">
        <v>214.54</v>
      </c>
      <c r="D47" s="47"/>
      <c r="E47" s="365"/>
    </row>
    <row r="48" spans="1:5" ht="12.75">
      <c r="A48" s="22" t="s">
        <v>138</v>
      </c>
      <c r="B48" s="49" t="s">
        <v>171</v>
      </c>
      <c r="C48" s="47">
        <v>675.3</v>
      </c>
      <c r="D48" s="47"/>
      <c r="E48" s="365"/>
    </row>
    <row r="49" spans="1:5" ht="24">
      <c r="A49" s="370" t="s">
        <v>140</v>
      </c>
      <c r="B49" s="81" t="s">
        <v>239</v>
      </c>
      <c r="C49" s="47"/>
      <c r="D49" s="47">
        <v>64254.7</v>
      </c>
      <c r="E49" s="365"/>
    </row>
    <row r="50" spans="1:5" ht="12.75">
      <c r="A50" s="371" t="s">
        <v>142</v>
      </c>
      <c r="B50" s="372" t="s">
        <v>291</v>
      </c>
      <c r="C50" s="373"/>
      <c r="D50" s="373"/>
      <c r="E50" s="374">
        <v>100000</v>
      </c>
    </row>
    <row r="51" spans="1:5" ht="12.75">
      <c r="A51" s="485" t="s">
        <v>144</v>
      </c>
      <c r="B51" s="486" t="s">
        <v>585</v>
      </c>
      <c r="C51" s="487"/>
      <c r="D51" s="487"/>
      <c r="E51" s="488">
        <v>100</v>
      </c>
    </row>
    <row r="52" spans="1:5" ht="12.75">
      <c r="A52" s="485" t="s">
        <v>146</v>
      </c>
      <c r="B52" s="486" t="s">
        <v>520</v>
      </c>
      <c r="C52" s="487"/>
      <c r="D52" s="487"/>
      <c r="E52" s="488"/>
    </row>
    <row r="53" spans="1:5" ht="13.5" thickBot="1">
      <c r="A53" s="485" t="s">
        <v>146</v>
      </c>
      <c r="B53" s="489" t="s">
        <v>586</v>
      </c>
      <c r="C53" s="487"/>
      <c r="D53" s="487"/>
      <c r="E53" s="488">
        <v>432938.12</v>
      </c>
    </row>
    <row r="54" spans="1:5" ht="13.5" thickBot="1">
      <c r="A54" s="375" t="s">
        <v>148</v>
      </c>
      <c r="B54" s="376" t="s">
        <v>282</v>
      </c>
      <c r="C54" s="377">
        <f>SUM(C16:C48)</f>
        <v>113881.01999999999</v>
      </c>
      <c r="D54" s="377">
        <f>D49</f>
        <v>64254.7</v>
      </c>
      <c r="E54" s="378">
        <f>E50+E53</f>
        <v>532938.12</v>
      </c>
    </row>
  </sheetData>
  <sheetProtection/>
  <mergeCells count="5">
    <mergeCell ref="A12:A14"/>
    <mergeCell ref="B12:B14"/>
    <mergeCell ref="C12:C14"/>
    <mergeCell ref="D12:D14"/>
    <mergeCell ref="E12:E14"/>
  </mergeCells>
  <printOptions/>
  <pageMargins left="0.7480314960629921" right="0.7480314960629921" top="0.7874015748031497" bottom="0" header="0.5118110236220472" footer="0.5118110236220472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N55"/>
  <sheetViews>
    <sheetView tabSelected="1" zoomScalePageLayoutView="0" workbookViewId="0" topLeftCell="A7">
      <selection activeCell="S15" sqref="S15"/>
    </sheetView>
  </sheetViews>
  <sheetFormatPr defaultColWidth="9.140625" defaultRowHeight="12.75"/>
  <cols>
    <col min="1" max="1" width="3.8515625" style="0" customWidth="1"/>
    <col min="2" max="2" width="23.28125" style="0" customWidth="1"/>
    <col min="3" max="3" width="12.28125" style="0" customWidth="1"/>
    <col min="4" max="4" width="8.140625" style="0" customWidth="1"/>
    <col min="5" max="6" width="8.28125" style="0" customWidth="1"/>
    <col min="7" max="7" width="8.57421875" style="0" customWidth="1"/>
    <col min="8" max="8" width="8.140625" style="0" customWidth="1"/>
    <col min="9" max="9" width="9.57421875" style="0" customWidth="1"/>
    <col min="10" max="10" width="9.421875" style="0" customWidth="1"/>
    <col min="11" max="11" width="7.28125" style="0" customWidth="1"/>
    <col min="12" max="12" width="11.421875" style="0" customWidth="1"/>
    <col min="13" max="13" width="13.421875" style="0" customWidth="1"/>
  </cols>
  <sheetData>
    <row r="2" spans="1:13" ht="12.7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 ht="12.75">
      <c r="A3" s="34"/>
      <c r="B3" s="34"/>
      <c r="C3" s="34"/>
      <c r="D3" s="34" t="s">
        <v>180</v>
      </c>
      <c r="E3" s="34"/>
      <c r="F3" s="34"/>
      <c r="G3" s="34"/>
      <c r="H3" s="34"/>
      <c r="I3" s="34"/>
      <c r="J3" s="34"/>
      <c r="K3" s="34"/>
      <c r="L3" s="34"/>
      <c r="M3" s="34"/>
    </row>
    <row r="4" spans="1:13" ht="12.75">
      <c r="A4" s="34"/>
      <c r="B4" s="34"/>
      <c r="C4" s="34"/>
      <c r="D4" s="34" t="s">
        <v>588</v>
      </c>
      <c r="E4" s="34"/>
      <c r="F4" s="34"/>
      <c r="G4" s="34"/>
      <c r="H4" s="34"/>
      <c r="I4" s="34"/>
      <c r="J4" s="34"/>
      <c r="K4" s="34"/>
      <c r="L4" s="34"/>
      <c r="M4" s="34"/>
    </row>
    <row r="5" spans="1:13" ht="13.5" customHeight="1">
      <c r="A5" s="34"/>
      <c r="B5" s="34"/>
      <c r="C5" s="34"/>
      <c r="D5" s="34" t="s">
        <v>243</v>
      </c>
      <c r="E5" s="34"/>
      <c r="F5" s="34"/>
      <c r="G5" s="34"/>
      <c r="H5" s="34"/>
      <c r="I5" s="34"/>
      <c r="J5" s="34"/>
      <c r="K5" s="34"/>
      <c r="L5" s="34"/>
      <c r="M5" s="34"/>
    </row>
    <row r="6" spans="1:13" ht="12.75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</row>
    <row r="7" spans="1:14" ht="12.75">
      <c r="A7" s="34"/>
      <c r="B7" s="796" t="s">
        <v>661</v>
      </c>
      <c r="C7" s="797"/>
      <c r="D7" s="797"/>
      <c r="E7" s="797"/>
      <c r="F7" s="797"/>
      <c r="G7" s="797"/>
      <c r="H7" s="797"/>
      <c r="I7" s="797"/>
      <c r="J7" s="797"/>
      <c r="K7" s="797"/>
      <c r="L7" s="797"/>
      <c r="M7" s="34"/>
      <c r="N7" s="379"/>
    </row>
    <row r="8" spans="1:14" ht="12.75">
      <c r="A8" s="34"/>
      <c r="B8" s="797"/>
      <c r="C8" s="797"/>
      <c r="D8" s="797"/>
      <c r="E8" s="797"/>
      <c r="F8" s="797"/>
      <c r="G8" s="797"/>
      <c r="H8" s="797"/>
      <c r="I8" s="797"/>
      <c r="J8" s="797"/>
      <c r="K8" s="797"/>
      <c r="L8" s="797"/>
      <c r="M8" s="34"/>
      <c r="N8" s="379"/>
    </row>
    <row r="9" spans="1:14" ht="12.75">
      <c r="A9" s="83"/>
      <c r="B9" s="83"/>
      <c r="C9" s="83"/>
      <c r="D9" s="34"/>
      <c r="E9" s="34"/>
      <c r="F9" s="34"/>
      <c r="G9" s="34"/>
      <c r="H9" s="34"/>
      <c r="I9" s="34"/>
      <c r="J9" s="34"/>
      <c r="K9" s="34"/>
      <c r="L9" s="34" t="s">
        <v>251</v>
      </c>
      <c r="M9" s="34"/>
      <c r="N9" s="379"/>
    </row>
    <row r="11" ht="13.5" thickBot="1"/>
    <row r="12" spans="1:13" ht="12.75">
      <c r="A12" s="813" t="s">
        <v>263</v>
      </c>
      <c r="B12" s="816" t="s">
        <v>264</v>
      </c>
      <c r="C12" s="819" t="s">
        <v>265</v>
      </c>
      <c r="D12" s="813" t="s">
        <v>266</v>
      </c>
      <c r="E12" s="84" t="s">
        <v>267</v>
      </c>
      <c r="F12" s="85"/>
      <c r="G12" s="86"/>
      <c r="H12" s="85" t="s">
        <v>589</v>
      </c>
      <c r="I12" s="85"/>
      <c r="J12" s="84"/>
      <c r="K12" s="85"/>
      <c r="L12" s="87"/>
      <c r="M12" s="88" t="s">
        <v>268</v>
      </c>
    </row>
    <row r="13" spans="1:13" ht="12.75">
      <c r="A13" s="814"/>
      <c r="B13" s="817"/>
      <c r="C13" s="820"/>
      <c r="D13" s="814"/>
      <c r="E13" s="822" t="s">
        <v>269</v>
      </c>
      <c r="F13" s="824" t="s">
        <v>270</v>
      </c>
      <c r="G13" s="798" t="s">
        <v>271</v>
      </c>
      <c r="H13" s="89"/>
      <c r="I13" s="800" t="s">
        <v>272</v>
      </c>
      <c r="J13" s="801"/>
      <c r="K13" s="801"/>
      <c r="L13" s="802"/>
      <c r="M13" s="798"/>
    </row>
    <row r="14" spans="1:13" ht="165" customHeight="1" thickBot="1">
      <c r="A14" s="815"/>
      <c r="B14" s="818"/>
      <c r="C14" s="821"/>
      <c r="D14" s="815"/>
      <c r="E14" s="823"/>
      <c r="F14" s="825"/>
      <c r="G14" s="799"/>
      <c r="H14" s="91" t="s">
        <v>273</v>
      </c>
      <c r="I14" s="90" t="s">
        <v>521</v>
      </c>
      <c r="J14" s="90" t="s">
        <v>590</v>
      </c>
      <c r="K14" s="90" t="s">
        <v>591</v>
      </c>
      <c r="L14" s="90" t="s">
        <v>592</v>
      </c>
      <c r="M14" s="799"/>
    </row>
    <row r="15" spans="1:13" ht="38.25">
      <c r="A15" s="380">
        <v>1</v>
      </c>
      <c r="B15" s="496" t="s">
        <v>593</v>
      </c>
      <c r="C15" s="382" t="s">
        <v>594</v>
      </c>
      <c r="D15" s="383">
        <v>3698</v>
      </c>
      <c r="E15" s="384"/>
      <c r="F15" s="384">
        <v>2606</v>
      </c>
      <c r="G15" s="385">
        <v>1092</v>
      </c>
      <c r="H15" s="386">
        <v>410</v>
      </c>
      <c r="I15" s="384"/>
      <c r="J15" s="384">
        <v>410</v>
      </c>
      <c r="K15" s="497"/>
      <c r="L15" s="497"/>
      <c r="M15" s="381"/>
    </row>
    <row r="16" spans="1:13" ht="62.25" customHeight="1">
      <c r="A16" s="380">
        <v>2</v>
      </c>
      <c r="B16" s="381" t="s">
        <v>595</v>
      </c>
      <c r="C16" s="382" t="s">
        <v>596</v>
      </c>
      <c r="D16" s="383">
        <v>828</v>
      </c>
      <c r="E16" s="384"/>
      <c r="F16" s="384">
        <v>753</v>
      </c>
      <c r="G16" s="385">
        <v>75</v>
      </c>
      <c r="H16" s="386">
        <v>224</v>
      </c>
      <c r="I16" s="384">
        <v>202</v>
      </c>
      <c r="J16" s="384">
        <v>22</v>
      </c>
      <c r="K16" s="384"/>
      <c r="L16" s="387"/>
      <c r="M16" s="381" t="s">
        <v>655</v>
      </c>
    </row>
    <row r="17" spans="1:13" ht="51">
      <c r="A17" s="380">
        <v>3</v>
      </c>
      <c r="B17" s="381" t="s">
        <v>523</v>
      </c>
      <c r="C17" s="382" t="s">
        <v>524</v>
      </c>
      <c r="D17" s="383">
        <v>152</v>
      </c>
      <c r="E17" s="384"/>
      <c r="F17" s="384">
        <v>122</v>
      </c>
      <c r="G17" s="385">
        <v>30</v>
      </c>
      <c r="H17" s="386">
        <v>152</v>
      </c>
      <c r="I17" s="384">
        <v>122</v>
      </c>
      <c r="J17" s="384">
        <v>30</v>
      </c>
      <c r="K17" s="384"/>
      <c r="L17" s="384"/>
      <c r="M17" s="381" t="s">
        <v>522</v>
      </c>
    </row>
    <row r="18" spans="1:13" ht="51">
      <c r="A18" s="380">
        <v>4</v>
      </c>
      <c r="B18" s="381" t="s">
        <v>597</v>
      </c>
      <c r="C18" s="382" t="s">
        <v>598</v>
      </c>
      <c r="D18" s="383">
        <v>160</v>
      </c>
      <c r="E18" s="384"/>
      <c r="F18" s="384">
        <v>144</v>
      </c>
      <c r="G18" s="385">
        <v>16</v>
      </c>
      <c r="H18" s="386">
        <v>160</v>
      </c>
      <c r="I18" s="384">
        <v>144</v>
      </c>
      <c r="J18" s="384">
        <v>16</v>
      </c>
      <c r="K18" s="384"/>
      <c r="L18" s="384"/>
      <c r="M18" s="381" t="s">
        <v>655</v>
      </c>
    </row>
    <row r="19" spans="1:13" ht="63.75">
      <c r="A19" s="380">
        <v>5</v>
      </c>
      <c r="B19" s="381" t="s">
        <v>599</v>
      </c>
      <c r="C19" s="382" t="s">
        <v>598</v>
      </c>
      <c r="D19" s="383">
        <v>359</v>
      </c>
      <c r="E19" s="384"/>
      <c r="F19" s="384">
        <v>352</v>
      </c>
      <c r="G19" s="385">
        <v>7</v>
      </c>
      <c r="H19" s="386">
        <v>70</v>
      </c>
      <c r="I19" s="384">
        <v>63</v>
      </c>
      <c r="J19" s="384">
        <v>7</v>
      </c>
      <c r="K19" s="384"/>
      <c r="L19" s="384"/>
      <c r="M19" s="381" t="s">
        <v>522</v>
      </c>
    </row>
    <row r="20" spans="1:13" ht="51">
      <c r="A20" s="380">
        <v>6</v>
      </c>
      <c r="B20" s="381" t="s">
        <v>600</v>
      </c>
      <c r="C20" s="382" t="s">
        <v>598</v>
      </c>
      <c r="D20" s="383">
        <v>594</v>
      </c>
      <c r="E20" s="384"/>
      <c r="F20" s="384">
        <v>594</v>
      </c>
      <c r="G20" s="385">
        <v>0</v>
      </c>
      <c r="H20" s="386">
        <v>594</v>
      </c>
      <c r="I20" s="384">
        <v>534.6</v>
      </c>
      <c r="J20" s="384">
        <v>59.4</v>
      </c>
      <c r="K20" s="384"/>
      <c r="L20" s="384"/>
      <c r="M20" s="381" t="s">
        <v>522</v>
      </c>
    </row>
    <row r="21" spans="1:13" ht="51">
      <c r="A21" s="380">
        <v>5</v>
      </c>
      <c r="B21" s="381" t="s">
        <v>601</v>
      </c>
      <c r="C21" s="382" t="s">
        <v>602</v>
      </c>
      <c r="D21" s="383">
        <v>205.2</v>
      </c>
      <c r="E21" s="384"/>
      <c r="F21" s="384">
        <v>143.6</v>
      </c>
      <c r="G21" s="385">
        <v>61.6</v>
      </c>
      <c r="H21" s="386">
        <v>205.2</v>
      </c>
      <c r="I21" s="384">
        <v>143.6</v>
      </c>
      <c r="J21" s="384">
        <v>61.6</v>
      </c>
      <c r="K21" s="384"/>
      <c r="L21" s="384"/>
      <c r="M21" s="381" t="s">
        <v>522</v>
      </c>
    </row>
    <row r="22" spans="1:13" ht="51">
      <c r="A22" s="380">
        <v>6</v>
      </c>
      <c r="B22" s="381" t="s">
        <v>603</v>
      </c>
      <c r="C22" s="382"/>
      <c r="D22" s="498">
        <v>145</v>
      </c>
      <c r="E22" s="499"/>
      <c r="F22" s="500">
        <v>130.5</v>
      </c>
      <c r="G22" s="501">
        <v>15</v>
      </c>
      <c r="H22" s="498">
        <v>145</v>
      </c>
      <c r="I22" s="499">
        <v>130.5</v>
      </c>
      <c r="J22" s="500">
        <v>15</v>
      </c>
      <c r="K22" s="501">
        <v>0</v>
      </c>
      <c r="L22" s="384"/>
      <c r="M22" s="381" t="s">
        <v>522</v>
      </c>
    </row>
    <row r="23" spans="1:13" ht="153">
      <c r="A23" s="380">
        <v>7</v>
      </c>
      <c r="B23" s="381" t="s">
        <v>604</v>
      </c>
      <c r="C23" s="382" t="s">
        <v>525</v>
      </c>
      <c r="D23" s="383">
        <v>1280.5</v>
      </c>
      <c r="E23" s="384">
        <v>287</v>
      </c>
      <c r="F23" s="384">
        <v>780</v>
      </c>
      <c r="G23" s="385">
        <v>213.6</v>
      </c>
      <c r="H23" s="389">
        <v>1280.5</v>
      </c>
      <c r="I23" s="388">
        <v>1066.88</v>
      </c>
      <c r="J23" s="388">
        <v>213.6</v>
      </c>
      <c r="K23" s="384"/>
      <c r="L23" s="384"/>
      <c r="M23" s="381" t="s">
        <v>656</v>
      </c>
    </row>
    <row r="24" spans="1:13" ht="12.75">
      <c r="A24" s="380"/>
      <c r="B24" s="803" t="s">
        <v>605</v>
      </c>
      <c r="C24" s="804"/>
      <c r="D24" s="804"/>
      <c r="E24" s="804"/>
      <c r="F24" s="804"/>
      <c r="G24" s="805"/>
      <c r="H24" s="493">
        <f>SUM(H15:H23)</f>
        <v>3240.7</v>
      </c>
      <c r="I24" s="502">
        <f>SUM(I15:I23)</f>
        <v>2406.58</v>
      </c>
      <c r="J24" s="502">
        <f>SUM(J15:J23)</f>
        <v>834.6</v>
      </c>
      <c r="K24" s="502"/>
      <c r="L24" s="502"/>
      <c r="M24" s="381"/>
    </row>
    <row r="25" spans="1:13" ht="140.25">
      <c r="A25" s="380">
        <v>8</v>
      </c>
      <c r="B25" s="381" t="s">
        <v>274</v>
      </c>
      <c r="C25" s="382" t="s">
        <v>606</v>
      </c>
      <c r="D25" s="383">
        <v>521.9</v>
      </c>
      <c r="E25" s="384">
        <v>482.7</v>
      </c>
      <c r="F25" s="384">
        <v>39.1</v>
      </c>
      <c r="G25" s="385">
        <v>39.1</v>
      </c>
      <c r="H25" s="386">
        <v>352.5</v>
      </c>
      <c r="I25" s="384">
        <v>326.1</v>
      </c>
      <c r="J25" s="384">
        <v>26.4</v>
      </c>
      <c r="K25" s="384">
        <v>0</v>
      </c>
      <c r="L25" s="384" t="s">
        <v>607</v>
      </c>
      <c r="M25" s="381"/>
    </row>
    <row r="26" spans="1:13" ht="38.25">
      <c r="A26" s="380">
        <v>9</v>
      </c>
      <c r="B26" s="381" t="s">
        <v>275</v>
      </c>
      <c r="C26" s="382" t="s">
        <v>276</v>
      </c>
      <c r="D26" s="383">
        <v>350.2</v>
      </c>
      <c r="E26" s="384">
        <v>297.7</v>
      </c>
      <c r="F26" s="384"/>
      <c r="G26" s="385">
        <v>52.5</v>
      </c>
      <c r="H26" s="386">
        <v>206.4</v>
      </c>
      <c r="I26" s="384">
        <v>175.4</v>
      </c>
      <c r="J26" s="384">
        <v>31</v>
      </c>
      <c r="K26" s="384">
        <v>0</v>
      </c>
      <c r="L26" s="392">
        <v>0</v>
      </c>
      <c r="M26" s="381" t="s">
        <v>608</v>
      </c>
    </row>
    <row r="27" spans="1:13" ht="51.75" thickBot="1">
      <c r="A27" s="380">
        <v>10</v>
      </c>
      <c r="B27" s="381" t="s">
        <v>277</v>
      </c>
      <c r="C27" s="382" t="s">
        <v>609</v>
      </c>
      <c r="D27" s="503">
        <v>472</v>
      </c>
      <c r="E27" s="504">
        <v>402</v>
      </c>
      <c r="F27" s="384">
        <v>35</v>
      </c>
      <c r="G27" s="384">
        <v>35</v>
      </c>
      <c r="H27" s="505">
        <v>472</v>
      </c>
      <c r="I27" s="505">
        <v>402</v>
      </c>
      <c r="J27" s="505">
        <v>35</v>
      </c>
      <c r="K27" s="505">
        <v>0</v>
      </c>
      <c r="L27" s="505"/>
      <c r="M27" s="381" t="s">
        <v>610</v>
      </c>
    </row>
    <row r="28" spans="1:13" ht="51">
      <c r="A28" s="380">
        <v>11</v>
      </c>
      <c r="B28" s="381" t="s">
        <v>278</v>
      </c>
      <c r="C28" s="382" t="s">
        <v>611</v>
      </c>
      <c r="D28" s="506">
        <v>550.1</v>
      </c>
      <c r="E28" s="507">
        <v>467.6</v>
      </c>
      <c r="F28" s="507">
        <v>41.2</v>
      </c>
      <c r="G28" s="507">
        <v>41.2</v>
      </c>
      <c r="H28" s="505">
        <v>183</v>
      </c>
      <c r="I28" s="505">
        <v>155</v>
      </c>
      <c r="J28" s="505">
        <v>14</v>
      </c>
      <c r="K28" s="505">
        <v>0</v>
      </c>
      <c r="L28" s="505"/>
      <c r="M28" s="381" t="s">
        <v>612</v>
      </c>
    </row>
    <row r="29" spans="1:13" ht="38.25">
      <c r="A29" s="380">
        <v>12</v>
      </c>
      <c r="B29" s="381" t="s">
        <v>526</v>
      </c>
      <c r="C29" s="382" t="s">
        <v>525</v>
      </c>
      <c r="D29" s="383">
        <v>188</v>
      </c>
      <c r="E29" s="384">
        <v>159.8</v>
      </c>
      <c r="F29" s="384"/>
      <c r="G29" s="508">
        <v>28.2</v>
      </c>
      <c r="H29" s="509">
        <v>73.74</v>
      </c>
      <c r="I29" s="510">
        <v>62.68</v>
      </c>
      <c r="J29" s="510">
        <v>11.06</v>
      </c>
      <c r="K29" s="511"/>
      <c r="L29" s="384"/>
      <c r="M29" s="381"/>
    </row>
    <row r="30" spans="1:13" ht="38.25">
      <c r="A30" s="380">
        <v>13</v>
      </c>
      <c r="B30" s="381" t="s">
        <v>613</v>
      </c>
      <c r="C30" s="382" t="s">
        <v>527</v>
      </c>
      <c r="D30" s="383">
        <v>807.9</v>
      </c>
      <c r="E30" s="384">
        <v>686.8</v>
      </c>
      <c r="F30" s="384">
        <v>0</v>
      </c>
      <c r="G30" s="385">
        <v>138.1</v>
      </c>
      <c r="H30" s="386">
        <v>74.6</v>
      </c>
      <c r="I30" s="384">
        <v>63.4</v>
      </c>
      <c r="J30" s="397">
        <v>11.2</v>
      </c>
      <c r="K30" s="384">
        <v>0</v>
      </c>
      <c r="L30" s="384">
        <v>0</v>
      </c>
      <c r="M30" s="512"/>
    </row>
    <row r="31" spans="1:13" ht="89.25">
      <c r="A31" s="381">
        <v>14</v>
      </c>
      <c r="B31" s="381" t="s">
        <v>528</v>
      </c>
      <c r="C31" s="382" t="s">
        <v>614</v>
      </c>
      <c r="D31" s="513">
        <v>145.14</v>
      </c>
      <c r="E31" s="514">
        <v>116.1</v>
      </c>
      <c r="F31" s="392">
        <v>0</v>
      </c>
      <c r="G31" s="515">
        <v>29.27</v>
      </c>
      <c r="H31" s="516">
        <v>78.2</v>
      </c>
      <c r="I31" s="392">
        <v>63.7</v>
      </c>
      <c r="J31" s="392">
        <v>14.5</v>
      </c>
      <c r="K31" s="517"/>
      <c r="L31" s="392"/>
      <c r="M31" s="512" t="s">
        <v>615</v>
      </c>
    </row>
    <row r="32" spans="1:13" ht="89.25">
      <c r="A32" s="380">
        <v>15</v>
      </c>
      <c r="B32" s="518" t="s">
        <v>529</v>
      </c>
      <c r="C32" s="382" t="s">
        <v>614</v>
      </c>
      <c r="D32" s="519">
        <v>67.6</v>
      </c>
      <c r="E32" s="384">
        <v>54.8</v>
      </c>
      <c r="F32" s="384">
        <v>0</v>
      </c>
      <c r="G32" s="520">
        <v>13.52</v>
      </c>
      <c r="H32" s="386" t="s">
        <v>616</v>
      </c>
      <c r="I32" s="384">
        <v>29.86</v>
      </c>
      <c r="J32" s="521">
        <v>6.7</v>
      </c>
      <c r="K32" s="384"/>
      <c r="L32" s="384"/>
      <c r="M32" s="512" t="s">
        <v>615</v>
      </c>
    </row>
    <row r="33" spans="1:13" ht="51">
      <c r="A33" s="380">
        <v>16</v>
      </c>
      <c r="B33" s="381" t="s">
        <v>530</v>
      </c>
      <c r="C33" s="382" t="s">
        <v>617</v>
      </c>
      <c r="D33" s="383">
        <v>165.39</v>
      </c>
      <c r="E33" s="384">
        <v>132.31</v>
      </c>
      <c r="F33" s="384">
        <v>0</v>
      </c>
      <c r="G33" s="508">
        <v>33.08</v>
      </c>
      <c r="H33" s="505">
        <v>165.39</v>
      </c>
      <c r="I33" s="505">
        <v>132.31</v>
      </c>
      <c r="J33" s="505">
        <v>33.08</v>
      </c>
      <c r="K33" s="505">
        <v>0</v>
      </c>
      <c r="L33" s="505"/>
      <c r="M33" s="512" t="s">
        <v>618</v>
      </c>
    </row>
    <row r="34" spans="1:13" ht="102">
      <c r="A34" s="390">
        <v>17</v>
      </c>
      <c r="B34" s="381" t="s">
        <v>531</v>
      </c>
      <c r="C34" s="382" t="s">
        <v>532</v>
      </c>
      <c r="D34" s="522">
        <v>56.1</v>
      </c>
      <c r="E34" s="384">
        <v>47.7</v>
      </c>
      <c r="F34" s="384"/>
      <c r="G34" s="385">
        <v>8.4</v>
      </c>
      <c r="H34" s="386">
        <v>56.1</v>
      </c>
      <c r="I34" s="384">
        <v>47.7</v>
      </c>
      <c r="J34" s="384">
        <v>8.4</v>
      </c>
      <c r="K34" s="384"/>
      <c r="L34" s="384"/>
      <c r="M34" s="381"/>
    </row>
    <row r="35" spans="1:13" ht="38.25">
      <c r="A35" s="390">
        <v>18</v>
      </c>
      <c r="B35" s="381" t="s">
        <v>619</v>
      </c>
      <c r="C35" s="382" t="s">
        <v>620</v>
      </c>
      <c r="D35" s="522">
        <v>436.1</v>
      </c>
      <c r="E35" s="384">
        <v>370.7</v>
      </c>
      <c r="F35" s="384"/>
      <c r="G35" s="385">
        <v>65.4</v>
      </c>
      <c r="H35" s="495">
        <v>222.4</v>
      </c>
      <c r="I35" s="384">
        <v>188.7</v>
      </c>
      <c r="J35" s="384">
        <v>33.7</v>
      </c>
      <c r="K35" s="384">
        <v>0</v>
      </c>
      <c r="L35" s="384"/>
      <c r="M35" s="381" t="s">
        <v>621</v>
      </c>
    </row>
    <row r="36" spans="1:13" ht="114.75">
      <c r="A36" s="390">
        <v>19</v>
      </c>
      <c r="B36" s="381" t="s">
        <v>622</v>
      </c>
      <c r="C36" s="382" t="s">
        <v>623</v>
      </c>
      <c r="D36" s="522">
        <v>237.3</v>
      </c>
      <c r="E36" s="384">
        <v>201.7</v>
      </c>
      <c r="F36" s="384">
        <v>17.8</v>
      </c>
      <c r="G36" s="385">
        <v>17.8</v>
      </c>
      <c r="H36" s="495">
        <v>82.19</v>
      </c>
      <c r="I36" s="384">
        <v>74.76</v>
      </c>
      <c r="J36" s="384">
        <v>6.06</v>
      </c>
      <c r="K36" s="384"/>
      <c r="L36" s="384">
        <v>1.36</v>
      </c>
      <c r="M36" s="381" t="s">
        <v>624</v>
      </c>
    </row>
    <row r="37" spans="1:13" ht="51">
      <c r="A37" s="390">
        <v>20</v>
      </c>
      <c r="B37" s="381" t="s">
        <v>625</v>
      </c>
      <c r="C37" s="382" t="s">
        <v>626</v>
      </c>
      <c r="D37" s="522">
        <v>161.7</v>
      </c>
      <c r="E37" s="384">
        <v>133.7</v>
      </c>
      <c r="F37" s="384">
        <v>11.8</v>
      </c>
      <c r="G37" s="385">
        <v>16.2</v>
      </c>
      <c r="H37" s="495">
        <v>161.7</v>
      </c>
      <c r="I37" s="384">
        <v>133.7</v>
      </c>
      <c r="J37" s="384">
        <v>11.8</v>
      </c>
      <c r="K37" s="384">
        <v>0</v>
      </c>
      <c r="L37" s="384"/>
      <c r="M37" s="381" t="s">
        <v>627</v>
      </c>
    </row>
    <row r="38" spans="1:13" ht="38.25">
      <c r="A38" s="390">
        <v>21</v>
      </c>
      <c r="B38" s="381" t="s">
        <v>628</v>
      </c>
      <c r="C38" s="382" t="s">
        <v>527</v>
      </c>
      <c r="D38" s="522">
        <v>148.7</v>
      </c>
      <c r="E38" s="384">
        <v>98.8</v>
      </c>
      <c r="F38" s="384"/>
      <c r="G38" s="385">
        <v>49.9</v>
      </c>
      <c r="H38" s="495">
        <v>148.7</v>
      </c>
      <c r="I38" s="384">
        <v>98.8</v>
      </c>
      <c r="J38" s="384">
        <v>46.1</v>
      </c>
      <c r="K38" s="384">
        <v>0</v>
      </c>
      <c r="L38" s="384">
        <v>3.8</v>
      </c>
      <c r="M38" s="381" t="s">
        <v>629</v>
      </c>
    </row>
    <row r="39" spans="1:13" ht="102">
      <c r="A39" s="390">
        <v>22</v>
      </c>
      <c r="B39" s="523" t="s">
        <v>630</v>
      </c>
      <c r="C39" s="524" t="s">
        <v>631</v>
      </c>
      <c r="D39" s="525">
        <v>45</v>
      </c>
      <c r="E39" s="525">
        <v>34.4</v>
      </c>
      <c r="F39" s="525">
        <v>6.1</v>
      </c>
      <c r="G39" s="525">
        <v>4.5</v>
      </c>
      <c r="H39" s="526">
        <v>23</v>
      </c>
      <c r="I39" s="526">
        <v>20.8</v>
      </c>
      <c r="J39" s="526">
        <v>2.3</v>
      </c>
      <c r="K39" s="527">
        <v>0</v>
      </c>
      <c r="L39" s="384">
        <v>0</v>
      </c>
      <c r="M39" s="381" t="s">
        <v>632</v>
      </c>
    </row>
    <row r="40" spans="1:13" ht="12.75">
      <c r="A40" s="390"/>
      <c r="B40" s="806" t="s">
        <v>633</v>
      </c>
      <c r="C40" s="807"/>
      <c r="D40" s="807"/>
      <c r="E40" s="807"/>
      <c r="F40" s="807"/>
      <c r="G40" s="808"/>
      <c r="H40" s="528">
        <f>SUM(H25:H39)</f>
        <v>2299.9199999999996</v>
      </c>
      <c r="I40" s="529">
        <f>SUM(I25:I39)</f>
        <v>1974.91</v>
      </c>
      <c r="J40" s="529">
        <f>SUM(J25:J39)</f>
        <v>291.30000000000007</v>
      </c>
      <c r="K40" s="530">
        <f>SUM(K25:K39)</f>
        <v>0</v>
      </c>
      <c r="L40" s="502">
        <f>SUM(L25:L39)</f>
        <v>5.16</v>
      </c>
      <c r="M40" s="381"/>
    </row>
    <row r="41" spans="1:13" ht="127.5">
      <c r="A41" s="390">
        <v>23</v>
      </c>
      <c r="B41" s="381" t="s">
        <v>634</v>
      </c>
      <c r="C41" s="382"/>
      <c r="D41" s="393">
        <v>290</v>
      </c>
      <c r="E41" s="394"/>
      <c r="F41" s="395">
        <v>232</v>
      </c>
      <c r="G41" s="396">
        <v>58</v>
      </c>
      <c r="H41" s="386">
        <v>290</v>
      </c>
      <c r="I41" s="384">
        <v>232</v>
      </c>
      <c r="J41" s="384">
        <v>58</v>
      </c>
      <c r="K41" s="384"/>
      <c r="L41" s="384"/>
      <c r="M41" s="381" t="s">
        <v>635</v>
      </c>
    </row>
    <row r="42" spans="1:13" ht="12.75">
      <c r="A42" s="390"/>
      <c r="B42" s="806" t="s">
        <v>636</v>
      </c>
      <c r="C42" s="807"/>
      <c r="D42" s="807"/>
      <c r="E42" s="807"/>
      <c r="F42" s="807"/>
      <c r="G42" s="807"/>
      <c r="H42" s="502">
        <v>290</v>
      </c>
      <c r="I42" s="502">
        <v>232</v>
      </c>
      <c r="J42" s="502">
        <v>58</v>
      </c>
      <c r="K42" s="384"/>
      <c r="L42" s="384"/>
      <c r="M42" s="391"/>
    </row>
    <row r="43" spans="1:13" ht="12.75">
      <c r="A43" s="38"/>
      <c r="B43" s="806" t="s">
        <v>637</v>
      </c>
      <c r="C43" s="807"/>
      <c r="D43" s="807"/>
      <c r="E43" s="807"/>
      <c r="F43" s="807"/>
      <c r="G43" s="807"/>
      <c r="H43" s="807"/>
      <c r="I43" s="807"/>
      <c r="J43" s="807"/>
      <c r="K43" s="807"/>
      <c r="L43" s="807"/>
      <c r="M43" s="809"/>
    </row>
    <row r="44" spans="1:13" ht="102">
      <c r="A44" s="38">
        <v>24</v>
      </c>
      <c r="B44" s="392" t="s">
        <v>638</v>
      </c>
      <c r="C44" s="392"/>
      <c r="D44" s="392">
        <v>100.5</v>
      </c>
      <c r="E44" s="392">
        <v>85.4</v>
      </c>
      <c r="F44" s="392"/>
      <c r="G44" s="392">
        <v>15.1</v>
      </c>
      <c r="H44" s="392">
        <v>41.88</v>
      </c>
      <c r="I44" s="392">
        <v>35.6</v>
      </c>
      <c r="J44" s="392">
        <v>6.28</v>
      </c>
      <c r="K44" s="392">
        <v>41.88</v>
      </c>
      <c r="L44" s="392"/>
      <c r="M44" s="494" t="s">
        <v>657</v>
      </c>
    </row>
    <row r="45" spans="1:13" ht="102">
      <c r="A45" s="38">
        <v>25</v>
      </c>
      <c r="B45" s="392" t="s">
        <v>639</v>
      </c>
      <c r="C45" s="392"/>
      <c r="D45" s="494">
        <v>143.7</v>
      </c>
      <c r="E45" s="392">
        <v>122.2</v>
      </c>
      <c r="F45" s="392"/>
      <c r="G45" s="392">
        <v>21.6</v>
      </c>
      <c r="H45" s="494">
        <v>60</v>
      </c>
      <c r="I45" s="392">
        <v>51</v>
      </c>
      <c r="J45" s="392">
        <v>9</v>
      </c>
      <c r="K45" s="392">
        <v>60</v>
      </c>
      <c r="L45" s="392"/>
      <c r="M45" s="494" t="s">
        <v>657</v>
      </c>
    </row>
    <row r="46" spans="1:13" ht="102">
      <c r="A46" s="38">
        <v>26</v>
      </c>
      <c r="B46" s="392" t="s">
        <v>640</v>
      </c>
      <c r="C46" s="392" t="s">
        <v>537</v>
      </c>
      <c r="D46" s="494">
        <v>88.1</v>
      </c>
      <c r="E46" s="392">
        <v>74.9</v>
      </c>
      <c r="F46" s="392"/>
      <c r="G46" s="392">
        <v>13.2</v>
      </c>
      <c r="H46" s="494">
        <v>70</v>
      </c>
      <c r="I46" s="392">
        <v>59.5</v>
      </c>
      <c r="J46" s="392">
        <v>10.5</v>
      </c>
      <c r="K46" s="392">
        <v>70</v>
      </c>
      <c r="L46" s="392"/>
      <c r="M46" s="494" t="s">
        <v>658</v>
      </c>
    </row>
    <row r="47" spans="1:13" ht="102">
      <c r="A47" s="38">
        <v>27</v>
      </c>
      <c r="B47" s="392" t="s">
        <v>641</v>
      </c>
      <c r="C47" s="392" t="s">
        <v>642</v>
      </c>
      <c r="D47" s="392">
        <v>79.2</v>
      </c>
      <c r="E47" s="392">
        <v>67.9</v>
      </c>
      <c r="F47" s="392"/>
      <c r="G47" s="392">
        <v>11.3</v>
      </c>
      <c r="H47" s="494">
        <v>47.85</v>
      </c>
      <c r="I47" s="392">
        <v>40.65</v>
      </c>
      <c r="J47" s="392">
        <v>7.2</v>
      </c>
      <c r="K47" s="392">
        <v>47.85</v>
      </c>
      <c r="L47" s="392">
        <v>0</v>
      </c>
      <c r="M47" s="494" t="s">
        <v>660</v>
      </c>
    </row>
    <row r="48" spans="1:13" ht="51">
      <c r="A48" s="38">
        <v>28</v>
      </c>
      <c r="B48" s="392" t="s">
        <v>643</v>
      </c>
      <c r="C48" s="531" t="s">
        <v>535</v>
      </c>
      <c r="D48" s="532">
        <v>93.3</v>
      </c>
      <c r="E48" s="531">
        <v>79.3</v>
      </c>
      <c r="F48" s="531"/>
      <c r="G48" s="531">
        <v>14</v>
      </c>
      <c r="H48" s="532">
        <v>58.2</v>
      </c>
      <c r="I48" s="531">
        <v>49.5</v>
      </c>
      <c r="J48" s="531">
        <v>8.7</v>
      </c>
      <c r="K48" s="531">
        <v>58.2</v>
      </c>
      <c r="L48" s="531"/>
      <c r="M48" s="533" t="s">
        <v>659</v>
      </c>
    </row>
    <row r="49" spans="1:13" ht="178.5">
      <c r="A49" s="38">
        <v>29</v>
      </c>
      <c r="B49" s="402" t="s">
        <v>534</v>
      </c>
      <c r="C49" s="382" t="s">
        <v>533</v>
      </c>
      <c r="D49" s="398">
        <v>92.6</v>
      </c>
      <c r="E49" s="397">
        <v>78.7</v>
      </c>
      <c r="F49" s="397"/>
      <c r="G49" s="399">
        <v>13.9</v>
      </c>
      <c r="H49" s="400">
        <v>37</v>
      </c>
      <c r="I49" s="401">
        <v>31.7</v>
      </c>
      <c r="J49" s="397">
        <v>5.6</v>
      </c>
      <c r="K49" s="397">
        <v>37</v>
      </c>
      <c r="L49" s="384">
        <v>0</v>
      </c>
      <c r="M49" s="381" t="s">
        <v>644</v>
      </c>
    </row>
    <row r="50" spans="1:13" ht="127.5">
      <c r="A50" s="38">
        <v>30</v>
      </c>
      <c r="B50" s="381" t="s">
        <v>536</v>
      </c>
      <c r="C50" s="381" t="s">
        <v>537</v>
      </c>
      <c r="D50" s="380">
        <v>140.9</v>
      </c>
      <c r="E50" s="380">
        <v>119.8</v>
      </c>
      <c r="F50" s="380"/>
      <c r="G50" s="380">
        <v>21.1</v>
      </c>
      <c r="H50" s="380">
        <v>60</v>
      </c>
      <c r="I50" s="380">
        <v>51</v>
      </c>
      <c r="J50" s="380">
        <v>9</v>
      </c>
      <c r="K50" s="380">
        <v>30</v>
      </c>
      <c r="L50" s="380"/>
      <c r="M50" s="381" t="s">
        <v>645</v>
      </c>
    </row>
    <row r="51" spans="1:13" ht="63.75">
      <c r="A51" s="38">
        <v>31</v>
      </c>
      <c r="B51" s="534" t="s">
        <v>646</v>
      </c>
      <c r="C51" s="534" t="s">
        <v>538</v>
      </c>
      <c r="D51" s="535">
        <v>33.97</v>
      </c>
      <c r="E51" s="534">
        <v>33.97</v>
      </c>
      <c r="F51" s="534"/>
      <c r="G51" s="534">
        <v>6.79</v>
      </c>
      <c r="H51" s="535">
        <v>24.51</v>
      </c>
      <c r="I51" s="534">
        <v>17.72</v>
      </c>
      <c r="J51" s="534">
        <v>6.79</v>
      </c>
      <c r="K51" s="534"/>
      <c r="L51" s="534"/>
      <c r="M51" s="535" t="s">
        <v>647</v>
      </c>
    </row>
    <row r="52" spans="1:13" ht="229.5">
      <c r="A52" s="38">
        <v>32</v>
      </c>
      <c r="B52" s="534" t="s">
        <v>648</v>
      </c>
      <c r="C52" s="534" t="s">
        <v>649</v>
      </c>
      <c r="D52" s="540">
        <v>222.74</v>
      </c>
      <c r="E52" s="534">
        <v>200.47</v>
      </c>
      <c r="F52" s="534"/>
      <c r="G52" s="535">
        <v>22.27</v>
      </c>
      <c r="H52" s="536">
        <v>165.38</v>
      </c>
      <c r="I52" s="537">
        <v>148.84</v>
      </c>
      <c r="J52" s="537">
        <v>16.54</v>
      </c>
      <c r="K52" s="537"/>
      <c r="L52" s="534"/>
      <c r="M52" s="536" t="s">
        <v>650</v>
      </c>
    </row>
    <row r="53" spans="1:13" ht="357">
      <c r="A53" s="38">
        <v>33</v>
      </c>
      <c r="B53" s="534" t="s">
        <v>651</v>
      </c>
      <c r="C53" s="534" t="s">
        <v>652</v>
      </c>
      <c r="D53" s="534">
        <v>136.8</v>
      </c>
      <c r="E53" s="534">
        <v>98</v>
      </c>
      <c r="F53" s="534">
        <v>17</v>
      </c>
      <c r="G53" s="535">
        <v>21.8</v>
      </c>
      <c r="H53" s="536">
        <v>136.8</v>
      </c>
      <c r="I53" s="537">
        <v>115</v>
      </c>
      <c r="J53" s="537">
        <v>10</v>
      </c>
      <c r="K53" s="537"/>
      <c r="L53" s="534">
        <v>11.8</v>
      </c>
      <c r="M53" s="536" t="s">
        <v>653</v>
      </c>
    </row>
    <row r="54" spans="1:13" ht="12.75">
      <c r="A54" s="38"/>
      <c r="B54" s="806" t="s">
        <v>654</v>
      </c>
      <c r="C54" s="807"/>
      <c r="D54" s="807"/>
      <c r="E54" s="807"/>
      <c r="F54" s="807"/>
      <c r="G54" s="809"/>
      <c r="H54" s="403">
        <f>SUM(H44:H53)</f>
        <v>701.6199999999999</v>
      </c>
      <c r="I54" s="403">
        <f>SUM(I44:I53)</f>
        <v>600.51</v>
      </c>
      <c r="J54" s="403">
        <f>SUM(J44:J53)</f>
        <v>89.61000000000001</v>
      </c>
      <c r="K54" s="403">
        <f>SUM(K44:K53)</f>
        <v>344.93</v>
      </c>
      <c r="L54" s="502">
        <f>SUM(L44:L53)</f>
        <v>11.8</v>
      </c>
      <c r="M54" s="143"/>
    </row>
    <row r="55" spans="1:13" ht="12.75">
      <c r="A55" s="27"/>
      <c r="B55" s="810" t="s">
        <v>191</v>
      </c>
      <c r="C55" s="811"/>
      <c r="D55" s="811"/>
      <c r="E55" s="811"/>
      <c r="F55" s="811"/>
      <c r="G55" s="812"/>
      <c r="H55" s="538">
        <f>H54+H42+H40+H24</f>
        <v>6532.24</v>
      </c>
      <c r="I55" s="538">
        <f>I54+I42+I40+I24</f>
        <v>5214</v>
      </c>
      <c r="J55" s="538">
        <f>J54+J42+J40+J24</f>
        <v>1273.5100000000002</v>
      </c>
      <c r="K55" s="538">
        <f>K54+K42+K40+K24</f>
        <v>344.93</v>
      </c>
      <c r="L55" s="538">
        <f>L54+L42+L40+L24</f>
        <v>16.96</v>
      </c>
      <c r="M55" s="539"/>
    </row>
  </sheetData>
  <sheetProtection/>
  <mergeCells count="16">
    <mergeCell ref="B42:G42"/>
    <mergeCell ref="B43:M43"/>
    <mergeCell ref="B54:G54"/>
    <mergeCell ref="B55:G55"/>
    <mergeCell ref="A12:A14"/>
    <mergeCell ref="B12:B14"/>
    <mergeCell ref="C12:C14"/>
    <mergeCell ref="D12:D14"/>
    <mergeCell ref="E13:E14"/>
    <mergeCell ref="F13:F14"/>
    <mergeCell ref="B7:L8"/>
    <mergeCell ref="G13:G14"/>
    <mergeCell ref="I13:L13"/>
    <mergeCell ref="M13:M14"/>
    <mergeCell ref="B24:G24"/>
    <mergeCell ref="B40:G40"/>
  </mergeCells>
  <printOptions/>
  <pageMargins left="0.75" right="0.75" top="1" bottom="1" header="0.5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Aldona</dc:creator>
  <cp:keywords/>
  <dc:description/>
  <cp:lastModifiedBy>Jurgita Jurkonyte</cp:lastModifiedBy>
  <cp:lastPrinted>2018-01-22T13:12:54Z</cp:lastPrinted>
  <dcterms:created xsi:type="dcterms:W3CDTF">2013-02-05T08:01:03Z</dcterms:created>
  <dcterms:modified xsi:type="dcterms:W3CDTF">2018-02-05T06:31:37Z</dcterms:modified>
  <cp:category/>
  <cp:version/>
  <cp:contentType/>
  <cp:contentStatus/>
</cp:coreProperties>
</file>